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T:\M 2022\M22-054 Pardubice, ul. Na Záboří- vodovod, kanalizace\rozpočet\odevzdáno 12.4.2023\upravené ceny (recyklační skládky)\rozpočet na CD\"/>
    </mc:Choice>
  </mc:AlternateContent>
  <xr:revisionPtr revIDLastSave="0" documentId="13_ncr:1_{54B420DC-DE65-43DE-A6A1-C091CA05CBF4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kapitulace stavby" sheetId="1" r:id="rId1"/>
    <sheet name="SO 01 - Vodovod" sheetId="2" r:id="rId2"/>
    <sheet name="SO 02 - Kanalizace" sheetId="3" r:id="rId3"/>
    <sheet name="03 - Vedlejší a ostatní n..." sheetId="4" r:id="rId4"/>
  </sheets>
  <definedNames>
    <definedName name="_xlnm._FilterDatabase" localSheetId="3" hidden="1">'03 - Vedlejší a ostatní n...'!$C$123:$K$156</definedName>
    <definedName name="_xlnm._FilterDatabase" localSheetId="1" hidden="1">'SO 01 - Vodovod'!$C$126:$K$452</definedName>
    <definedName name="_xlnm._FilterDatabase" localSheetId="2" hidden="1">'SO 02 - Kanalizace'!$C$126:$K$361</definedName>
    <definedName name="_xlnm.Print_Titles" localSheetId="3">'03 - Vedlejší a ostatní n...'!$123:$123</definedName>
    <definedName name="_xlnm.Print_Titles" localSheetId="0">'Rekapitulace stavby'!$92:$92</definedName>
    <definedName name="_xlnm.Print_Titles" localSheetId="1">'SO 01 - Vodovod'!$126:$126</definedName>
    <definedName name="_xlnm.Print_Titles" localSheetId="2">'SO 02 - Kanalizace'!$126:$126</definedName>
    <definedName name="_xlnm.Print_Area" localSheetId="3">'03 - Vedlejší a ostatní n...'!$C$4:$J$76,'03 - Vedlejší a ostatní n...'!$C$82:$J$105,'03 - Vedlejší a ostatní n...'!$C$111:$K$156</definedName>
    <definedName name="_xlnm.Print_Area" localSheetId="0">'Rekapitulace stavby'!$D$4:$AO$76,'Rekapitulace stavby'!$C$82:$AQ$98</definedName>
    <definedName name="_xlnm.Print_Area" localSheetId="1">'SO 01 - Vodovod'!$C$4:$J$76,'SO 01 - Vodovod'!$C$82:$J$108,'SO 01 - Vodovod'!$C$114:$K$452</definedName>
    <definedName name="_xlnm.Print_Area" localSheetId="2">'SO 02 - Kanalizace'!$C$4:$J$76,'SO 02 - Kanalizace'!$C$82:$J$108,'SO 02 - Kanalizace'!$C$114:$K$361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 s="1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J121" i="4"/>
  <c r="J120" i="4"/>
  <c r="F120" i="4"/>
  <c r="F118" i="4"/>
  <c r="E116" i="4"/>
  <c r="J92" i="4"/>
  <c r="J91" i="4"/>
  <c r="F91" i="4"/>
  <c r="F89" i="4"/>
  <c r="E87" i="4"/>
  <c r="J18" i="4"/>
  <c r="E18" i="4"/>
  <c r="F121" i="4"/>
  <c r="J17" i="4"/>
  <c r="J12" i="4"/>
  <c r="J89" i="4" s="1"/>
  <c r="E7" i="4"/>
  <c r="E114" i="4" s="1"/>
  <c r="J37" i="3"/>
  <c r="J36" i="3"/>
  <c r="AY96" i="1"/>
  <c r="J35" i="3"/>
  <c r="AX96" i="1" s="1"/>
  <c r="BI361" i="3"/>
  <c r="BH361" i="3"/>
  <c r="BG361" i="3"/>
  <c r="BF361" i="3"/>
  <c r="T361" i="3"/>
  <c r="T360" i="3"/>
  <c r="R361" i="3"/>
  <c r="R360" i="3" s="1"/>
  <c r="P361" i="3"/>
  <c r="P360" i="3"/>
  <c r="BI358" i="3"/>
  <c r="BH358" i="3"/>
  <c r="BG358" i="3"/>
  <c r="BF358" i="3"/>
  <c r="T358" i="3"/>
  <c r="R358" i="3"/>
  <c r="P358" i="3"/>
  <c r="BI356" i="3"/>
  <c r="BH356" i="3"/>
  <c r="BG356" i="3"/>
  <c r="BF356" i="3"/>
  <c r="T356" i="3"/>
  <c r="R356" i="3"/>
  <c r="P356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3" i="3"/>
  <c r="BH343" i="3"/>
  <c r="BG343" i="3"/>
  <c r="BF343" i="3"/>
  <c r="T343" i="3"/>
  <c r="R343" i="3"/>
  <c r="P343" i="3"/>
  <c r="BI340" i="3"/>
  <c r="BH340" i="3"/>
  <c r="BG340" i="3"/>
  <c r="BF340" i="3"/>
  <c r="T340" i="3"/>
  <c r="R340" i="3"/>
  <c r="P340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9" i="3"/>
  <c r="BH329" i="3"/>
  <c r="BG329" i="3"/>
  <c r="BF329" i="3"/>
  <c r="T329" i="3"/>
  <c r="R329" i="3"/>
  <c r="P329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297" i="3"/>
  <c r="BH297" i="3"/>
  <c r="BG297" i="3"/>
  <c r="BF297" i="3"/>
  <c r="T297" i="3"/>
  <c r="R297" i="3"/>
  <c r="P297" i="3"/>
  <c r="BI293" i="3"/>
  <c r="BH293" i="3"/>
  <c r="BG293" i="3"/>
  <c r="BF293" i="3"/>
  <c r="T293" i="3"/>
  <c r="R293" i="3"/>
  <c r="P293" i="3"/>
  <c r="BI289" i="3"/>
  <c r="BH289" i="3"/>
  <c r="BG289" i="3"/>
  <c r="BF289" i="3"/>
  <c r="T289" i="3"/>
  <c r="R289" i="3"/>
  <c r="P289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8" i="3"/>
  <c r="BH278" i="3"/>
  <c r="BG278" i="3"/>
  <c r="BF278" i="3"/>
  <c r="T278" i="3"/>
  <c r="R278" i="3"/>
  <c r="P278" i="3"/>
  <c r="BI272" i="3"/>
  <c r="BH272" i="3"/>
  <c r="BG272" i="3"/>
  <c r="BF272" i="3"/>
  <c r="T272" i="3"/>
  <c r="R272" i="3"/>
  <c r="P272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6" i="3"/>
  <c r="BH246" i="3"/>
  <c r="BG246" i="3"/>
  <c r="BF246" i="3"/>
  <c r="T246" i="3"/>
  <c r="R246" i="3"/>
  <c r="P246" i="3"/>
  <c r="BI242" i="3"/>
  <c r="BH242" i="3"/>
  <c r="BG242" i="3"/>
  <c r="BF242" i="3"/>
  <c r="T242" i="3"/>
  <c r="R242" i="3"/>
  <c r="P242" i="3"/>
  <c r="BI236" i="3"/>
  <c r="BH236" i="3"/>
  <c r="BG236" i="3"/>
  <c r="BF236" i="3"/>
  <c r="T236" i="3"/>
  <c r="R236" i="3"/>
  <c r="P236" i="3"/>
  <c r="BI231" i="3"/>
  <c r="BH231" i="3"/>
  <c r="BG231" i="3"/>
  <c r="BF231" i="3"/>
  <c r="T231" i="3"/>
  <c r="R231" i="3"/>
  <c r="P231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4" i="3"/>
  <c r="BH214" i="3"/>
  <c r="BG214" i="3"/>
  <c r="BF214" i="3"/>
  <c r="T214" i="3"/>
  <c r="R214" i="3"/>
  <c r="P214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189" i="3"/>
  <c r="BH189" i="3"/>
  <c r="BG189" i="3"/>
  <c r="BF189" i="3"/>
  <c r="T189" i="3"/>
  <c r="R189" i="3"/>
  <c r="P189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0" i="3"/>
  <c r="BH160" i="3"/>
  <c r="BG160" i="3"/>
  <c r="BF160" i="3"/>
  <c r="T160" i="3"/>
  <c r="R160" i="3"/>
  <c r="P160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R150" i="3"/>
  <c r="P150" i="3"/>
  <c r="BI145" i="3"/>
  <c r="BH145" i="3"/>
  <c r="BG145" i="3"/>
  <c r="BF145" i="3"/>
  <c r="T145" i="3"/>
  <c r="R145" i="3"/>
  <c r="P145" i="3"/>
  <c r="BI135" i="3"/>
  <c r="BH135" i="3"/>
  <c r="BG135" i="3"/>
  <c r="BF135" i="3"/>
  <c r="T135" i="3"/>
  <c r="R135" i="3"/>
  <c r="P135" i="3"/>
  <c r="BI130" i="3"/>
  <c r="BH130" i="3"/>
  <c r="BG130" i="3"/>
  <c r="BF130" i="3"/>
  <c r="T130" i="3"/>
  <c r="R130" i="3"/>
  <c r="P130" i="3"/>
  <c r="J124" i="3"/>
  <c r="J123" i="3"/>
  <c r="F123" i="3"/>
  <c r="F121" i="3"/>
  <c r="E119" i="3"/>
  <c r="J92" i="3"/>
  <c r="J91" i="3"/>
  <c r="F91" i="3"/>
  <c r="F89" i="3"/>
  <c r="E87" i="3"/>
  <c r="J18" i="3"/>
  <c r="E18" i="3"/>
  <c r="F124" i="3" s="1"/>
  <c r="J17" i="3"/>
  <c r="J12" i="3"/>
  <c r="J89" i="3"/>
  <c r="E7" i="3"/>
  <c r="E85" i="3"/>
  <c r="J37" i="2"/>
  <c r="J36" i="2"/>
  <c r="AY95" i="1" s="1"/>
  <c r="J35" i="2"/>
  <c r="AX95" i="1"/>
  <c r="BI450" i="2"/>
  <c r="BH450" i="2"/>
  <c r="BG450" i="2"/>
  <c r="BF450" i="2"/>
  <c r="T450" i="2"/>
  <c r="R450" i="2"/>
  <c r="P450" i="2"/>
  <c r="BI447" i="2"/>
  <c r="BH447" i="2"/>
  <c r="BG447" i="2"/>
  <c r="BF447" i="2"/>
  <c r="T447" i="2"/>
  <c r="R447" i="2"/>
  <c r="P447" i="2"/>
  <c r="BI444" i="2"/>
  <c r="BH444" i="2"/>
  <c r="BG444" i="2"/>
  <c r="BF444" i="2"/>
  <c r="T444" i="2"/>
  <c r="T443" i="2"/>
  <c r="R444" i="2"/>
  <c r="R443" i="2" s="1"/>
  <c r="P444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0" i="2"/>
  <c r="BH420" i="2"/>
  <c r="BG420" i="2"/>
  <c r="BF420" i="2"/>
  <c r="T420" i="2"/>
  <c r="R420" i="2"/>
  <c r="P420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R310" i="2"/>
  <c r="P310" i="2"/>
  <c r="BI303" i="2"/>
  <c r="BH303" i="2"/>
  <c r="BG303" i="2"/>
  <c r="BF303" i="2"/>
  <c r="T303" i="2"/>
  <c r="R303" i="2"/>
  <c r="P303" i="2"/>
  <c r="BI298" i="2"/>
  <c r="BH298" i="2"/>
  <c r="BG298" i="2"/>
  <c r="BF298" i="2"/>
  <c r="T298" i="2"/>
  <c r="R298" i="2"/>
  <c r="P298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2" i="2"/>
  <c r="BH282" i="2"/>
  <c r="BG282" i="2"/>
  <c r="BF282" i="2"/>
  <c r="T282" i="2"/>
  <c r="R282" i="2"/>
  <c r="P282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39" i="2"/>
  <c r="BH239" i="2"/>
  <c r="BG239" i="2"/>
  <c r="BF239" i="2"/>
  <c r="T239" i="2"/>
  <c r="R239" i="2"/>
  <c r="P239" i="2"/>
  <c r="BI234" i="2"/>
  <c r="BH234" i="2"/>
  <c r="BG234" i="2"/>
  <c r="BF234" i="2"/>
  <c r="T234" i="2"/>
  <c r="R234" i="2"/>
  <c r="P234" i="2"/>
  <c r="BI225" i="2"/>
  <c r="BH225" i="2"/>
  <c r="BG225" i="2"/>
  <c r="BF225" i="2"/>
  <c r="T225" i="2"/>
  <c r="R225" i="2"/>
  <c r="P225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0" i="2"/>
  <c r="BH200" i="2"/>
  <c r="BG200" i="2"/>
  <c r="BF200" i="2"/>
  <c r="T200" i="2"/>
  <c r="R200" i="2"/>
  <c r="P20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8" i="2"/>
  <c r="BH158" i="2"/>
  <c r="BG158" i="2"/>
  <c r="BF158" i="2"/>
  <c r="T158" i="2"/>
  <c r="R158" i="2"/>
  <c r="P158" i="2"/>
  <c r="BI150" i="2"/>
  <c r="BH150" i="2"/>
  <c r="BG150" i="2"/>
  <c r="BF150" i="2"/>
  <c r="T150" i="2"/>
  <c r="R150" i="2"/>
  <c r="P150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/>
  <c r="J17" i="2"/>
  <c r="J12" i="2"/>
  <c r="J121" i="2"/>
  <c r="E7" i="2"/>
  <c r="E117" i="2"/>
  <c r="L90" i="1"/>
  <c r="AM90" i="1"/>
  <c r="AM89" i="1"/>
  <c r="L89" i="1"/>
  <c r="AM87" i="1"/>
  <c r="L87" i="1"/>
  <c r="L85" i="1"/>
  <c r="L84" i="1"/>
  <c r="J34" i="2"/>
  <c r="BK397" i="2"/>
  <c r="J394" i="2"/>
  <c r="J391" i="2"/>
  <c r="J387" i="2"/>
  <c r="BK383" i="2"/>
  <c r="BK380" i="2"/>
  <c r="BK376" i="2"/>
  <c r="J371" i="2"/>
  <c r="J366" i="2"/>
  <c r="J362" i="2"/>
  <c r="BK354" i="2"/>
  <c r="J349" i="2"/>
  <c r="J342" i="2"/>
  <c r="J327" i="2"/>
  <c r="BK298" i="2"/>
  <c r="BK287" i="2"/>
  <c r="J274" i="2"/>
  <c r="J258" i="2"/>
  <c r="J234" i="2"/>
  <c r="BK219" i="2"/>
  <c r="BK185" i="2"/>
  <c r="J179" i="2"/>
  <c r="J164" i="2"/>
  <c r="BK140" i="2"/>
  <c r="AS94" i="1"/>
  <c r="BK285" i="3"/>
  <c r="J231" i="3"/>
  <c r="BK150" i="3"/>
  <c r="J331" i="3"/>
  <c r="BK306" i="3"/>
  <c r="BK343" i="3"/>
  <c r="BK289" i="3"/>
  <c r="J266" i="3"/>
  <c r="BK173" i="3"/>
  <c r="J361" i="3"/>
  <c r="BK340" i="3"/>
  <c r="J267" i="3"/>
  <c r="J175" i="3"/>
  <c r="J352" i="3"/>
  <c r="J336" i="3"/>
  <c r="BK322" i="3"/>
  <c r="BK256" i="3"/>
  <c r="J150" i="3"/>
  <c r="J330" i="3"/>
  <c r="BK320" i="3"/>
  <c r="BK302" i="3"/>
  <c r="BK246" i="3"/>
  <c r="BK330" i="3"/>
  <c r="J256" i="3"/>
  <c r="J214" i="3"/>
  <c r="J130" i="3"/>
  <c r="J132" i="4"/>
  <c r="BK139" i="4"/>
  <c r="BK132" i="4"/>
  <c r="J136" i="4"/>
  <c r="F35" i="2"/>
  <c r="J398" i="2"/>
  <c r="BK394" i="2"/>
  <c r="BK390" i="2"/>
  <c r="BK387" i="2"/>
  <c r="J383" i="2"/>
  <c r="J380" i="2"/>
  <c r="J377" i="2"/>
  <c r="J373" i="2"/>
  <c r="BK367" i="2"/>
  <c r="BK362" i="2"/>
  <c r="J355" i="2"/>
  <c r="J348" i="2"/>
  <c r="BK334" i="2"/>
  <c r="BK319" i="2"/>
  <c r="J303" i="2"/>
  <c r="BK282" i="2"/>
  <c r="J272" i="2"/>
  <c r="BK248" i="2"/>
  <c r="BK225" i="2"/>
  <c r="J213" i="2"/>
  <c r="J158" i="2"/>
  <c r="J140" i="2"/>
  <c r="BK130" i="2"/>
  <c r="BK334" i="3"/>
  <c r="J306" i="3"/>
  <c r="J278" i="3"/>
  <c r="BK358" i="3"/>
  <c r="J318" i="3"/>
  <c r="BK265" i="3"/>
  <c r="J219" i="3"/>
  <c r="J338" i="3"/>
  <c r="J297" i="3"/>
  <c r="J202" i="3"/>
  <c r="BK352" i="3"/>
  <c r="BK338" i="3"/>
  <c r="J304" i="3"/>
  <c r="J223" i="3"/>
  <c r="J340" i="3"/>
  <c r="BK325" i="3"/>
  <c r="BK311" i="3"/>
  <c r="J285" i="3"/>
  <c r="BK209" i="3"/>
  <c r="J135" i="3"/>
  <c r="J326" i="3"/>
  <c r="BK310" i="3"/>
  <c r="J236" i="3"/>
  <c r="J329" i="3"/>
  <c r="J310" i="3"/>
  <c r="BK242" i="3"/>
  <c r="J145" i="3"/>
  <c r="BK153" i="4"/>
  <c r="J153" i="4"/>
  <c r="BK156" i="4"/>
  <c r="BK142" i="4"/>
  <c r="J127" i="4"/>
  <c r="J401" i="2"/>
  <c r="J396" i="2"/>
  <c r="J392" i="2"/>
  <c r="J389" i="2"/>
  <c r="BK386" i="2"/>
  <c r="BK375" i="2"/>
  <c r="J370" i="2"/>
  <c r="J364" i="2"/>
  <c r="BK355" i="2"/>
  <c r="BK349" i="2"/>
  <c r="J346" i="2"/>
  <c r="J334" i="2"/>
  <c r="J319" i="2"/>
  <c r="J298" i="2"/>
  <c r="BK279" i="2"/>
  <c r="BK269" i="2"/>
  <c r="BK244" i="2"/>
  <c r="BK220" i="2"/>
  <c r="J314" i="3"/>
  <c r="BK266" i="3"/>
  <c r="BK165" i="3"/>
  <c r="BK349" i="3"/>
  <c r="J324" i="3"/>
  <c r="BK297" i="3"/>
  <c r="J356" i="3"/>
  <c r="J302" i="3"/>
  <c r="BK236" i="3"/>
  <c r="J160" i="3"/>
  <c r="J134" i="4"/>
  <c r="J140" i="4"/>
  <c r="BK136" i="4"/>
  <c r="J149" i="4"/>
  <c r="J139" i="4"/>
  <c r="J409" i="2"/>
  <c r="J407" i="2"/>
  <c r="BK405" i="2"/>
  <c r="J404" i="2"/>
  <c r="BK402" i="2"/>
  <c r="BK400" i="2"/>
  <c r="BK396" i="2"/>
  <c r="J393" i="2"/>
  <c r="BK389" i="2"/>
  <c r="BK385" i="2"/>
  <c r="BK382" i="2"/>
  <c r="BK378" i="2"/>
  <c r="J375" i="2"/>
  <c r="BK370" i="2"/>
  <c r="J367" i="2"/>
  <c r="BK363" i="2"/>
  <c r="J358" i="2"/>
  <c r="J350" i="2"/>
  <c r="BK342" i="2"/>
  <c r="BK327" i="2"/>
  <c r="J313" i="2"/>
  <c r="J292" i="2"/>
  <c r="BK277" i="2"/>
  <c r="BK258" i="2"/>
  <c r="BK234" i="2"/>
  <c r="BK213" i="2"/>
  <c r="J187" i="2"/>
  <c r="J181" i="2"/>
  <c r="BK164" i="2"/>
  <c r="BK132" i="2"/>
  <c r="BK356" i="3"/>
  <c r="BK326" i="3"/>
  <c r="BK304" i="3"/>
  <c r="J265" i="3"/>
  <c r="BK189" i="3"/>
  <c r="J349" i="3"/>
  <c r="BK272" i="3"/>
  <c r="BK231" i="3"/>
  <c r="BK135" i="3"/>
  <c r="J320" i="3"/>
  <c r="BK278" i="3"/>
  <c r="BK344" i="3"/>
  <c r="J317" i="3"/>
  <c r="J281" i="3"/>
  <c r="J208" i="3"/>
  <c r="BK130" i="3"/>
  <c r="BK327" i="3"/>
  <c r="J189" i="3"/>
  <c r="BK361" i="3"/>
  <c r="BK329" i="3"/>
  <c r="J315" i="3"/>
  <c r="BK267" i="3"/>
  <c r="BK214" i="3"/>
  <c r="BK324" i="3"/>
  <c r="BK175" i="3"/>
  <c r="BK151" i="4"/>
  <c r="J146" i="4"/>
  <c r="BK146" i="4"/>
  <c r="BK144" i="4"/>
  <c r="BK129" i="4"/>
  <c r="BK450" i="2"/>
  <c r="J447" i="2"/>
  <c r="J444" i="2"/>
  <c r="J441" i="2"/>
  <c r="J439" i="2"/>
  <c r="J435" i="2"/>
  <c r="J432" i="2"/>
  <c r="J431" i="2"/>
  <c r="J428" i="2"/>
  <c r="J426" i="2"/>
  <c r="J424" i="2"/>
  <c r="J422" i="2"/>
  <c r="J420" i="2"/>
  <c r="J416" i="2"/>
  <c r="J415" i="2"/>
  <c r="J414" i="2"/>
  <c r="J413" i="2"/>
  <c r="J411" i="2"/>
  <c r="J410" i="2"/>
  <c r="BK408" i="2"/>
  <c r="BK407" i="2"/>
  <c r="J406" i="2"/>
  <c r="J405" i="2"/>
  <c r="BK403" i="2"/>
  <c r="J402" i="2"/>
  <c r="J400" i="2"/>
  <c r="BK398" i="2"/>
  <c r="BK395" i="2"/>
  <c r="BK392" i="2"/>
  <c r="BK388" i="2"/>
  <c r="J386" i="2"/>
  <c r="J382" i="2"/>
  <c r="BK379" i="2"/>
  <c r="J376" i="2"/>
  <c r="BK371" i="2"/>
  <c r="J368" i="2"/>
  <c r="BK364" i="2"/>
  <c r="BK358" i="2"/>
  <c r="BK350" i="2"/>
  <c r="BK347" i="2"/>
  <c r="BK339" i="2"/>
  <c r="J322" i="2"/>
  <c r="BK303" i="2"/>
  <c r="J290" i="2"/>
  <c r="J277" i="2"/>
  <c r="BK263" i="2"/>
  <c r="J244" i="2"/>
  <c r="J220" i="2"/>
  <c r="J200" i="2"/>
  <c r="J183" i="2"/>
  <c r="BK179" i="2"/>
  <c r="BK170" i="2"/>
  <c r="J150" i="2"/>
  <c r="J327" i="3"/>
  <c r="BK307" i="3"/>
  <c r="J289" i="3"/>
  <c r="BK219" i="3"/>
  <c r="J165" i="3"/>
  <c r="BK332" i="3"/>
  <c r="BK312" i="3"/>
  <c r="BK202" i="3"/>
  <c r="J323" i="3"/>
  <c r="BK281" i="3"/>
  <c r="BK223" i="3"/>
  <c r="BK171" i="3"/>
  <c r="BK308" i="3"/>
  <c r="J242" i="3"/>
  <c r="BK145" i="3"/>
  <c r="J129" i="4"/>
  <c r="BK134" i="4"/>
  <c r="BK140" i="4"/>
  <c r="F34" i="2"/>
  <c r="J399" i="2"/>
  <c r="J395" i="2"/>
  <c r="BK391" i="2"/>
  <c r="J388" i="2"/>
  <c r="J384" i="2"/>
  <c r="J381" i="2"/>
  <c r="BK377" i="2"/>
  <c r="BK373" i="2"/>
  <c r="BK368" i="2"/>
  <c r="J365" i="2"/>
  <c r="J359" i="2"/>
  <c r="J351" i="2"/>
  <c r="J347" i="2"/>
  <c r="J329" i="2"/>
  <c r="BK313" i="2"/>
  <c r="BK292" i="2"/>
  <c r="J282" i="2"/>
  <c r="BK272" i="2"/>
  <c r="J248" i="2"/>
  <c r="J225" i="2"/>
  <c r="BK187" i="2"/>
  <c r="BK183" i="2"/>
  <c r="J175" i="2"/>
  <c r="BK158" i="2"/>
  <c r="J132" i="2"/>
  <c r="BK331" i="3"/>
  <c r="J311" i="3"/>
  <c r="J293" i="3"/>
  <c r="BK254" i="3"/>
  <c r="J169" i="3"/>
  <c r="BK328" i="3"/>
  <c r="J254" i="3"/>
  <c r="BK208" i="3"/>
  <c r="J334" i="3"/>
  <c r="J268" i="3"/>
  <c r="J209" i="3"/>
  <c r="J358" i="3"/>
  <c r="J307" i="3"/>
  <c r="J251" i="3"/>
  <c r="BK160" i="3"/>
  <c r="J343" i="3"/>
  <c r="BK323" i="3"/>
  <c r="J173" i="3"/>
  <c r="J344" i="3"/>
  <c r="J328" i="3"/>
  <c r="J312" i="3"/>
  <c r="BK251" i="3"/>
  <c r="J347" i="3"/>
  <c r="BK318" i="3"/>
  <c r="J171" i="3"/>
  <c r="BK149" i="4"/>
  <c r="BK141" i="4"/>
  <c r="BK155" i="4"/>
  <c r="J155" i="4"/>
  <c r="J450" i="2"/>
  <c r="BK447" i="2"/>
  <c r="BK444" i="2"/>
  <c r="BK441" i="2"/>
  <c r="BK439" i="2"/>
  <c r="BK435" i="2"/>
  <c r="BK432" i="2"/>
  <c r="BK431" i="2"/>
  <c r="BK428" i="2"/>
  <c r="BK426" i="2"/>
  <c r="BK424" i="2"/>
  <c r="BK422" i="2"/>
  <c r="BK420" i="2"/>
  <c r="BK416" i="2"/>
  <c r="BK415" i="2"/>
  <c r="BK414" i="2"/>
  <c r="BK413" i="2"/>
  <c r="BK411" i="2"/>
  <c r="BK410" i="2"/>
  <c r="BK409" i="2"/>
  <c r="J408" i="2"/>
  <c r="BK406" i="2"/>
  <c r="BK404" i="2"/>
  <c r="J403" i="2"/>
  <c r="BK401" i="2"/>
  <c r="BK399" i="2"/>
  <c r="J397" i="2"/>
  <c r="BK393" i="2"/>
  <c r="J390" i="2"/>
  <c r="J385" i="2"/>
  <c r="BK381" i="2"/>
  <c r="J378" i="2"/>
  <c r="BK374" i="2"/>
  <c r="BK369" i="2"/>
  <c r="BK366" i="2"/>
  <c r="J363" i="2"/>
  <c r="J354" i="2"/>
  <c r="BK348" i="2"/>
  <c r="J339" i="2"/>
  <c r="BK322" i="2"/>
  <c r="J310" i="2"/>
  <c r="BK290" i="2"/>
  <c r="J279" i="2"/>
  <c r="J269" i="2"/>
  <c r="J239" i="2"/>
  <c r="J219" i="2"/>
  <c r="J185" i="2"/>
  <c r="BK175" i="2"/>
  <c r="J170" i="2"/>
  <c r="BK150" i="2"/>
  <c r="F36" i="2"/>
  <c r="J128" i="4"/>
  <c r="J156" i="4"/>
  <c r="J142" i="4"/>
  <c r="F37" i="2"/>
  <c r="BK384" i="2"/>
  <c r="J379" i="2"/>
  <c r="J374" i="2"/>
  <c r="J369" i="2"/>
  <c r="BK365" i="2"/>
  <c r="BK359" i="2"/>
  <c r="BK351" i="2"/>
  <c r="BK346" i="2"/>
  <c r="BK329" i="2"/>
  <c r="BK310" i="2"/>
  <c r="J287" i="2"/>
  <c r="BK274" i="2"/>
  <c r="J263" i="2"/>
  <c r="BK239" i="2"/>
  <c r="BK200" i="2"/>
  <c r="BK181" i="2"/>
  <c r="J130" i="2"/>
  <c r="J325" i="3"/>
  <c r="J246" i="3"/>
  <c r="BK347" i="3"/>
  <c r="BK268" i="3"/>
  <c r="J322" i="3"/>
  <c r="BK259" i="3"/>
  <c r="BK169" i="3"/>
  <c r="BK314" i="3"/>
  <c r="J332" i="3"/>
  <c r="J308" i="3"/>
  <c r="J259" i="3"/>
  <c r="BK336" i="3"/>
  <c r="BK317" i="3"/>
  <c r="J272" i="3"/>
  <c r="BK155" i="3"/>
  <c r="BK315" i="3"/>
  <c r="BK293" i="3"/>
  <c r="J155" i="3"/>
  <c r="J144" i="4"/>
  <c r="J141" i="4"/>
  <c r="BK127" i="4"/>
  <c r="J151" i="4"/>
  <c r="BK128" i="4"/>
  <c r="BK345" i="2" l="1"/>
  <c r="J345" i="2"/>
  <c r="J102" i="2" s="1"/>
  <c r="BK419" i="2"/>
  <c r="J419" i="2"/>
  <c r="J103" i="2"/>
  <c r="R129" i="2"/>
  <c r="R281" i="2"/>
  <c r="T289" i="2"/>
  <c r="R302" i="2"/>
  <c r="P430" i="2"/>
  <c r="BK446" i="2"/>
  <c r="J446" i="2"/>
  <c r="J107" i="2"/>
  <c r="T129" i="3"/>
  <c r="R253" i="3"/>
  <c r="T271" i="3"/>
  <c r="T301" i="3"/>
  <c r="T342" i="3"/>
  <c r="P129" i="2"/>
  <c r="P281" i="2"/>
  <c r="P289" i="2"/>
  <c r="P302" i="2"/>
  <c r="BK430" i="2"/>
  <c r="J430" i="2" s="1"/>
  <c r="J104" i="2" s="1"/>
  <c r="P245" i="3"/>
  <c r="BK271" i="3"/>
  <c r="J271" i="3"/>
  <c r="J102" i="3"/>
  <c r="R305" i="3"/>
  <c r="P333" i="3"/>
  <c r="T129" i="2"/>
  <c r="P345" i="2"/>
  <c r="T419" i="2"/>
  <c r="R446" i="2"/>
  <c r="R445" i="2"/>
  <c r="R129" i="3"/>
  <c r="P253" i="3"/>
  <c r="R271" i="3"/>
  <c r="P301" i="3"/>
  <c r="BK333" i="3"/>
  <c r="J333" i="3" s="1"/>
  <c r="J105" i="3" s="1"/>
  <c r="T333" i="3"/>
  <c r="BK131" i="4"/>
  <c r="BK130" i="4"/>
  <c r="J130" i="4"/>
  <c r="J99" i="4" s="1"/>
  <c r="R345" i="2"/>
  <c r="P419" i="2"/>
  <c r="P446" i="2"/>
  <c r="P445" i="2"/>
  <c r="T245" i="3"/>
  <c r="T253" i="3"/>
  <c r="R258" i="3"/>
  <c r="BK301" i="3"/>
  <c r="J301" i="3"/>
  <c r="J103" i="3"/>
  <c r="R301" i="3"/>
  <c r="R342" i="3"/>
  <c r="T126" i="4"/>
  <c r="T125" i="4"/>
  <c r="P138" i="4"/>
  <c r="P137" i="4" s="1"/>
  <c r="P124" i="4" s="1"/>
  <c r="AU97" i="1" s="1"/>
  <c r="BK129" i="2"/>
  <c r="J129" i="2"/>
  <c r="J98" i="2"/>
  <c r="T281" i="2"/>
  <c r="R289" i="2"/>
  <c r="BK302" i="2"/>
  <c r="J302" i="2"/>
  <c r="J101" i="2" s="1"/>
  <c r="R430" i="2"/>
  <c r="P129" i="3"/>
  <c r="BK253" i="3"/>
  <c r="J253" i="3"/>
  <c r="J100" i="3"/>
  <c r="P258" i="3"/>
  <c r="BK305" i="3"/>
  <c r="J305" i="3" s="1"/>
  <c r="J104" i="3" s="1"/>
  <c r="P342" i="3"/>
  <c r="BK126" i="4"/>
  <c r="J126" i="4"/>
  <c r="J98" i="4"/>
  <c r="P131" i="4"/>
  <c r="P130" i="4"/>
  <c r="BK138" i="4"/>
  <c r="BK137" i="4"/>
  <c r="J137" i="4"/>
  <c r="J101" i="4"/>
  <c r="P148" i="4"/>
  <c r="P147" i="4"/>
  <c r="T345" i="2"/>
  <c r="R419" i="2"/>
  <c r="T446" i="2"/>
  <c r="T445" i="2"/>
  <c r="BK245" i="3"/>
  <c r="BK128" i="3" s="1"/>
  <c r="J128" i="3" s="1"/>
  <c r="J97" i="3" s="1"/>
  <c r="J245" i="3"/>
  <c r="J99" i="3"/>
  <c r="P271" i="3"/>
  <c r="T305" i="3"/>
  <c r="R333" i="3"/>
  <c r="R126" i="4"/>
  <c r="R125" i="4"/>
  <c r="T131" i="4"/>
  <c r="T130" i="4"/>
  <c r="T138" i="4"/>
  <c r="T137" i="4"/>
  <c r="R148" i="4"/>
  <c r="R147" i="4"/>
  <c r="BK281" i="2"/>
  <c r="J281" i="2"/>
  <c r="J99" i="2"/>
  <c r="BK289" i="2"/>
  <c r="J289" i="2"/>
  <c r="J100" i="2"/>
  <c r="T302" i="2"/>
  <c r="T430" i="2"/>
  <c r="BK129" i="3"/>
  <c r="R245" i="3"/>
  <c r="BK258" i="3"/>
  <c r="J258" i="3"/>
  <c r="J101" i="3"/>
  <c r="T258" i="3"/>
  <c r="P305" i="3"/>
  <c r="BK342" i="3"/>
  <c r="J342" i="3"/>
  <c r="J106" i="3"/>
  <c r="P126" i="4"/>
  <c r="P125" i="4"/>
  <c r="R131" i="4"/>
  <c r="R130" i="4"/>
  <c r="R138" i="4"/>
  <c r="R137" i="4"/>
  <c r="BK148" i="4"/>
  <c r="J148" i="4"/>
  <c r="J104" i="4"/>
  <c r="T148" i="4"/>
  <c r="T147" i="4"/>
  <c r="BK443" i="2"/>
  <c r="J443" i="2"/>
  <c r="J105" i="2"/>
  <c r="BK360" i="3"/>
  <c r="J360" i="3"/>
  <c r="J107" i="3"/>
  <c r="J118" i="4"/>
  <c r="BE141" i="4"/>
  <c r="F92" i="4"/>
  <c r="BE132" i="4"/>
  <c r="E85" i="4"/>
  <c r="BE144" i="4"/>
  <c r="BE140" i="4"/>
  <c r="BE139" i="4"/>
  <c r="BE153" i="4"/>
  <c r="BE155" i="4"/>
  <c r="BE128" i="4"/>
  <c r="BE142" i="4"/>
  <c r="BE149" i="4"/>
  <c r="BE151" i="4"/>
  <c r="BE127" i="4"/>
  <c r="BE134" i="4"/>
  <c r="BE136" i="4"/>
  <c r="BE156" i="4"/>
  <c r="BE129" i="4"/>
  <c r="BE146" i="4"/>
  <c r="F92" i="3"/>
  <c r="BE356" i="3"/>
  <c r="BE361" i="3"/>
  <c r="J121" i="3"/>
  <c r="BE202" i="3"/>
  <c r="BE208" i="3"/>
  <c r="BE209" i="3"/>
  <c r="BE259" i="3"/>
  <c r="BE278" i="3"/>
  <c r="BE281" i="3"/>
  <c r="BE343" i="3"/>
  <c r="BE352" i="3"/>
  <c r="E117" i="3"/>
  <c r="BE246" i="3"/>
  <c r="BE251" i="3"/>
  <c r="BE254" i="3"/>
  <c r="BE265" i="3"/>
  <c r="BE267" i="3"/>
  <c r="BE268" i="3"/>
  <c r="BE272" i="3"/>
  <c r="BE297" i="3"/>
  <c r="BE318" i="3"/>
  <c r="BE338" i="3"/>
  <c r="BE169" i="3"/>
  <c r="BE171" i="3"/>
  <c r="BE173" i="3"/>
  <c r="BE189" i="3"/>
  <c r="BE285" i="3"/>
  <c r="BE289" i="3"/>
  <c r="BE293" i="3"/>
  <c r="BE330" i="3"/>
  <c r="BE331" i="3"/>
  <c r="BE332" i="3"/>
  <c r="BE334" i="3"/>
  <c r="BE336" i="3"/>
  <c r="BE349" i="3"/>
  <c r="BE358" i="3"/>
  <c r="BE135" i="3"/>
  <c r="BE145" i="3"/>
  <c r="BE150" i="3"/>
  <c r="BE155" i="3"/>
  <c r="BE160" i="3"/>
  <c r="BE165" i="3"/>
  <c r="BE219" i="3"/>
  <c r="BE231" i="3"/>
  <c r="BE236" i="3"/>
  <c r="BE242" i="3"/>
  <c r="BE302" i="3"/>
  <c r="BE304" i="3"/>
  <c r="BE306" i="3"/>
  <c r="BE307" i="3"/>
  <c r="BE308" i="3"/>
  <c r="BE310" i="3"/>
  <c r="BE311" i="3"/>
  <c r="BE312" i="3"/>
  <c r="BE314" i="3"/>
  <c r="BE315" i="3"/>
  <c r="BE317" i="3"/>
  <c r="BE325" i="3"/>
  <c r="BE326" i="3"/>
  <c r="BE327" i="3"/>
  <c r="BE328" i="3"/>
  <c r="BE329" i="3"/>
  <c r="BE175" i="3"/>
  <c r="BE223" i="3"/>
  <c r="BE344" i="3"/>
  <c r="BK445" i="2"/>
  <c r="J445" i="2"/>
  <c r="J106" i="2" s="1"/>
  <c r="BE130" i="3"/>
  <c r="BE214" i="3"/>
  <c r="BE256" i="3"/>
  <c r="BE266" i="3"/>
  <c r="BE320" i="3"/>
  <c r="BE322" i="3"/>
  <c r="BE323" i="3"/>
  <c r="BE324" i="3"/>
  <c r="BE340" i="3"/>
  <c r="BE347" i="3"/>
  <c r="BC95" i="1"/>
  <c r="E85" i="2"/>
  <c r="J89" i="2"/>
  <c r="F92" i="2"/>
  <c r="BE130" i="2"/>
  <c r="BE132" i="2"/>
  <c r="BE140" i="2"/>
  <c r="BE150" i="2"/>
  <c r="BE158" i="2"/>
  <c r="BE164" i="2"/>
  <c r="BE170" i="2"/>
  <c r="BE175" i="2"/>
  <c r="BE179" i="2"/>
  <c r="BE181" i="2"/>
  <c r="BE183" i="2"/>
  <c r="BE185" i="2"/>
  <c r="BE187" i="2"/>
  <c r="BE200" i="2"/>
  <c r="BE213" i="2"/>
  <c r="BE219" i="2"/>
  <c r="BE220" i="2"/>
  <c r="BE225" i="2"/>
  <c r="BE234" i="2"/>
  <c r="BE239" i="2"/>
  <c r="BE244" i="2"/>
  <c r="BE248" i="2"/>
  <c r="BE258" i="2"/>
  <c r="BE263" i="2"/>
  <c r="BE269" i="2"/>
  <c r="BE272" i="2"/>
  <c r="BE274" i="2"/>
  <c r="BE277" i="2"/>
  <c r="BE279" i="2"/>
  <c r="BE282" i="2"/>
  <c r="BE287" i="2"/>
  <c r="BE290" i="2"/>
  <c r="BE292" i="2"/>
  <c r="BE298" i="2"/>
  <c r="BE303" i="2"/>
  <c r="BE310" i="2"/>
  <c r="BE313" i="2"/>
  <c r="BE319" i="2"/>
  <c r="BE322" i="2"/>
  <c r="BE327" i="2"/>
  <c r="BE329" i="2"/>
  <c r="BE334" i="2"/>
  <c r="BE339" i="2"/>
  <c r="BE342" i="2"/>
  <c r="BE346" i="2"/>
  <c r="BE347" i="2"/>
  <c r="BE348" i="2"/>
  <c r="BE349" i="2"/>
  <c r="BE350" i="2"/>
  <c r="BE351" i="2"/>
  <c r="BE354" i="2"/>
  <c r="BE355" i="2"/>
  <c r="BE358" i="2"/>
  <c r="BE359" i="2"/>
  <c r="BE362" i="2"/>
  <c r="BE363" i="2"/>
  <c r="BE364" i="2"/>
  <c r="BE365" i="2"/>
  <c r="BE366" i="2"/>
  <c r="BE367" i="2"/>
  <c r="BE368" i="2"/>
  <c r="BE369" i="2"/>
  <c r="BE370" i="2"/>
  <c r="BE371" i="2"/>
  <c r="BE373" i="2"/>
  <c r="BE374" i="2"/>
  <c r="BE375" i="2"/>
  <c r="BE376" i="2"/>
  <c r="BE377" i="2"/>
  <c r="BE378" i="2"/>
  <c r="BE379" i="2"/>
  <c r="BE380" i="2"/>
  <c r="BE381" i="2"/>
  <c r="BE382" i="2"/>
  <c r="BE383" i="2"/>
  <c r="BE384" i="2"/>
  <c r="BE385" i="2"/>
  <c r="BE386" i="2"/>
  <c r="BE387" i="2"/>
  <c r="BE388" i="2"/>
  <c r="BE389" i="2"/>
  <c r="BE390" i="2"/>
  <c r="BE391" i="2"/>
  <c r="BE392" i="2"/>
  <c r="BE393" i="2"/>
  <c r="BE394" i="2"/>
  <c r="BE395" i="2"/>
  <c r="BE396" i="2"/>
  <c r="BE397" i="2"/>
  <c r="BE398" i="2"/>
  <c r="BE399" i="2"/>
  <c r="BE400" i="2"/>
  <c r="BE401" i="2"/>
  <c r="BE402" i="2"/>
  <c r="BE403" i="2"/>
  <c r="BE404" i="2"/>
  <c r="BE405" i="2"/>
  <c r="BE406" i="2"/>
  <c r="BE407" i="2"/>
  <c r="BE408" i="2"/>
  <c r="BE409" i="2"/>
  <c r="BE410" i="2"/>
  <c r="BE411" i="2"/>
  <c r="BE413" i="2"/>
  <c r="BE414" i="2"/>
  <c r="BE415" i="2"/>
  <c r="BE416" i="2"/>
  <c r="BE420" i="2"/>
  <c r="BE422" i="2"/>
  <c r="BE424" i="2"/>
  <c r="BE426" i="2"/>
  <c r="BE428" i="2"/>
  <c r="BE431" i="2"/>
  <c r="BE432" i="2"/>
  <c r="BE435" i="2"/>
  <c r="BE439" i="2"/>
  <c r="BE441" i="2"/>
  <c r="BE444" i="2"/>
  <c r="BE447" i="2"/>
  <c r="BE450" i="2"/>
  <c r="BA95" i="1"/>
  <c r="BB95" i="1"/>
  <c r="AW95" i="1"/>
  <c r="BD95" i="1"/>
  <c r="F37" i="4"/>
  <c r="BD97" i="1"/>
  <c r="J34" i="3"/>
  <c r="AW96" i="1"/>
  <c r="F35" i="4"/>
  <c r="BB97" i="1" s="1"/>
  <c r="J34" i="4"/>
  <c r="AW97" i="1"/>
  <c r="F35" i="3"/>
  <c r="BB96" i="1"/>
  <c r="F34" i="3"/>
  <c r="BA96" i="1"/>
  <c r="F37" i="3"/>
  <c r="BD96" i="1" s="1"/>
  <c r="F36" i="3"/>
  <c r="BC96" i="1"/>
  <c r="F34" i="4"/>
  <c r="BA97" i="1"/>
  <c r="F36" i="4"/>
  <c r="BC97" i="1"/>
  <c r="R124" i="4" l="1"/>
  <c r="T124" i="4"/>
  <c r="P128" i="2"/>
  <c r="P127" i="2"/>
  <c r="AU95" i="1"/>
  <c r="R128" i="3"/>
  <c r="R127" i="3"/>
  <c r="P128" i="3"/>
  <c r="P127" i="3" s="1"/>
  <c r="AU96" i="1" s="1"/>
  <c r="T128" i="2"/>
  <c r="T127" i="2"/>
  <c r="R128" i="2"/>
  <c r="R127" i="2"/>
  <c r="T128" i="3"/>
  <c r="T127" i="3" s="1"/>
  <c r="J129" i="3"/>
  <c r="J98" i="3"/>
  <c r="BK127" i="3"/>
  <c r="J127" i="3"/>
  <c r="J96" i="3"/>
  <c r="BK125" i="4"/>
  <c r="J131" i="4"/>
  <c r="J100" i="4" s="1"/>
  <c r="J138" i="4"/>
  <c r="J102" i="4"/>
  <c r="BK147" i="4"/>
  <c r="J147" i="4"/>
  <c r="J103" i="4"/>
  <c r="BK128" i="2"/>
  <c r="J128" i="2"/>
  <c r="J97" i="2" s="1"/>
  <c r="F33" i="3"/>
  <c r="AZ96" i="1"/>
  <c r="J33" i="2"/>
  <c r="AV95" i="1" s="1"/>
  <c r="AT95" i="1" s="1"/>
  <c r="J33" i="3"/>
  <c r="AV96" i="1"/>
  <c r="AT96" i="1" s="1"/>
  <c r="F33" i="2"/>
  <c r="AZ95" i="1"/>
  <c r="BB94" i="1"/>
  <c r="W31" i="1"/>
  <c r="BD94" i="1"/>
  <c r="W33" i="1"/>
  <c r="BC94" i="1"/>
  <c r="W32" i="1"/>
  <c r="BA94" i="1"/>
  <c r="W30" i="1"/>
  <c r="F33" i="4"/>
  <c r="AZ97" i="1"/>
  <c r="J30" i="3"/>
  <c r="AG96" i="1"/>
  <c r="J33" i="4"/>
  <c r="AV97" i="1"/>
  <c r="AT97" i="1" s="1"/>
  <c r="BK124" i="4" l="1"/>
  <c r="J124" i="4"/>
  <c r="BK127" i="2"/>
  <c r="J127" i="2"/>
  <c r="J125" i="4"/>
  <c r="J97" i="4"/>
  <c r="AN96" i="1"/>
  <c r="J96" i="2"/>
  <c r="J39" i="3"/>
  <c r="J30" i="4"/>
  <c r="AG97" i="1"/>
  <c r="AW94" i="1"/>
  <c r="AK30" i="1"/>
  <c r="J30" i="2"/>
  <c r="AG95" i="1"/>
  <c r="AN95" i="1"/>
  <c r="AY94" i="1"/>
  <c r="AU94" i="1"/>
  <c r="AZ94" i="1"/>
  <c r="W29" i="1"/>
  <c r="AX94" i="1"/>
  <c r="J39" i="4" l="1"/>
  <c r="J39" i="2"/>
  <c r="J96" i="4"/>
  <c r="AN97" i="1"/>
  <c r="AG94" i="1"/>
  <c r="AK26" i="1" s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<sst xmlns="http://schemas.openxmlformats.org/spreadsheetml/2006/main" count="7008" uniqueCount="985">
  <si>
    <t>Export Komplet</t>
  </si>
  <si>
    <t/>
  </si>
  <si>
    <t>2.0</t>
  </si>
  <si>
    <t>ZAMOK</t>
  </si>
  <si>
    <t>False</t>
  </si>
  <si>
    <t>{0d23a4d8-b128-40f7-90da-49c76a64e01e}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</si>
  <si>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</si>
  <si>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</si>
  <si>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</si>
  <si>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</si>
  <si>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</si>
  <si>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</si>
  <si>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</si>
  <si>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</si>
  <si>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M22/054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</si>
  <si>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</si>
  <si>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</si>
  <si>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Na Záboří – vodovod, kanalizace</t>
  </si>
  <si>
    <t>KSO:</t>
  </si>
  <si>
    <t>CC-CZ:</t>
  </si>
  <si>
    <t>Místo:</t>
  </si>
  <si>
    <t>Pardubice</t>
  </si>
  <si>
    <t>Datum:</t>
  </si>
  <si>
    <t>27. 3. 2023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</si>
  <si>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</si>
  <si>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</si>
  <si>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</si>
  <si>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</si>
  <si>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</si>
  <si>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</si>
  <si>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</si>
  <si>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</si>
  <si>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</si>
  <si>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</si>
  <si>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</si>
  <si>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</si>
  <si>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</si>
  <si>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</si>
  <si>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</si>
  <si>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</si>
  <si>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</si>
  <si>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</si>
  <si>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</si>
  <si>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</si>
  <si>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</si>
  <si>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</si>
  <si>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</si>
  <si>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</si>
  <si>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</si>
  <si>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</si>
  <si>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</si>
  <si>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</si>
  <si>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</si>
  <si>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</si>
  <si>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</si>
  <si>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</si>
  <si>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</si>
  <si>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</si>
  <si>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</si>
  <si>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</si>
  <si>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</si>
  <si>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</si>
  <si>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</si>
  <si>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</si>
  <si>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</si>
  <si>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</si>
  <si>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</si>
  <si>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</si>
  <si>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</si>
  <si>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</si>
  <si>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</si>
  <si>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</si>
  <si>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</si>
  <si>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</si>
  <si>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</si>
  <si>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</si>
  <si>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</si>
  <si>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</si>
  <si>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</si>
  <si>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</si>
  <si>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</si>
  <si>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</si>
  <si>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</si>
  <si>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</si>
  <si>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</si>
  <si>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</si>
  <si>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</si>
  <si>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Vodovod</t>
  </si>
  <si>
    <t>STA</t>
  </si>
  <si>
    <t>1</t>
  </si>
  <si>
    <t>{f5f778bc-29cd-47b7-ba64-52a7536d2405}</t>
  </si>
  <si>
    <t>2</t>
  </si>
  <si>
    <t>SO 02</t>
  </si>
  <si>
    <t>Kanalizace</t>
  </si>
  <si>
    <t>{4bf70c46-c462-429c-b19f-770e4e2c8ced}</t>
  </si>
  <si>
    <t>03</t>
  </si>
  <si>
    <t>Vedlejší a ostatní náklady</t>
  </si>
  <si>
    <t>{c6ed875d-90b5-4a90-ac36-276e7f580a6c}</t>
  </si>
  <si>
    <t>KRYCÍ LIST SOUPISU PRACÍ</t>
  </si>
  <si>
    <t>Objekt:</t>
  </si>
  <si>
    <t>SO 01 -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</si>
  <si>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</si>
  <si>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</si>
  <si>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</si>
  <si>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</si>
  <si>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</si>
  <si>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</si>
  <si>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</si>
  <si>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</si>
  <si>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</si>
  <si>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</si>
  <si>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</si>
  <si>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</si>
  <si>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</si>
  <si>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</si>
  <si>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</si>
  <si>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</si>
  <si>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</si>
  <si>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</si>
  <si>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</si>
  <si>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</si>
  <si>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</si>
  <si>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</si>
  <si>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</si>
  <si>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</si>
  <si>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</si>
  <si>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</si>
  <si>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</si>
  <si>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</si>
  <si>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</si>
  <si>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</si>
  <si>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</si>
  <si>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</si>
  <si>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</si>
  <si>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</si>
  <si>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</si>
  <si>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</si>
  <si>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</si>
  <si>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2023 01</t>
  </si>
  <si>
    <t>4</t>
  </si>
  <si>
    <t>-2144255847</t>
  </si>
  <si>
    <t>VV</t>
  </si>
  <si>
    <t>17,89*1,5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</si>
  <si>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</si>
  <si>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</si>
  <si>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1145180386</t>
  </si>
  <si>
    <t>P</t>
  </si>
  <si>
    <t>Poznámka k položce:_x000D_
hmotnost sutě 0,29 t/m2</t>
  </si>
  <si>
    <t>D.1.b.1</t>
  </si>
  <si>
    <t>délky dle tabulky kubatur</t>
  </si>
  <si>
    <t>řad</t>
  </si>
  <si>
    <t>7,56*1,0 "místní asf</t>
  </si>
  <si>
    <t>17,89*1,0 "dlažba</t>
  </si>
  <si>
    <t>Součet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</si>
  <si>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</si>
  <si>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</si>
  <si>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</si>
  <si>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-964498767</t>
  </si>
  <si>
    <t>provizorní povrch asf</t>
  </si>
  <si>
    <t>7,56*1,0</t>
  </si>
  <si>
    <t>88,55*1,0 "štěrk</t>
  </si>
  <si>
    <t>přípojky propoje</t>
  </si>
  <si>
    <t>(7,5+3,0)*1,0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</si>
  <si>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</si>
  <si>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</si>
  <si>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-992413026</t>
  </si>
  <si>
    <t>Poznámka k položce:_x000D_
hmotnost sutě 0,325 t/m2</t>
  </si>
  <si>
    <t>17,89*1,5 "dlažba</t>
  </si>
  <si>
    <t>5</t>
  </si>
  <si>
    <t>113154124-R</t>
  </si>
  <si>
    <t>Frézování živičného podkladu nebo krytu  s naložením na dopravní prostředek plochy do 500 m2 bez překážek v trase pruhu šířky přes 0,5 m do 1 m, tloušťky vrstvy 70 mm</t>
  </si>
  <si>
    <t>-576307102</t>
  </si>
  <si>
    <t>Poznámka k položce:_x000D_
hmotnost sutě 0,256 t/m2</t>
  </si>
  <si>
    <t>6</t>
  </si>
  <si>
    <t>113154222</t>
  </si>
  <si>
    <t>Frézování živičného podkladu nebo krytu s naložením na dopravní prostředek plochy přes 500 do 1 000 m2 bez překážek v trase pruhu šířky do 1 m, tloušťky vrstvy 40 mm</t>
  </si>
  <si>
    <t>-1828307665</t>
  </si>
  <si>
    <t>Poznámka k položce:_x000D_
hmotnost sutě 0,103 t/m2</t>
  </si>
  <si>
    <t>7,56*1,4</t>
  </si>
  <si>
    <t>7</t>
  </si>
  <si>
    <t>115101201</t>
  </si>
  <si>
    <t>Čerpání vody na dopravní výšku do 10 m s uvažovaným průměrným přítokem do 500 l/min</t>
  </si>
  <si>
    <t>hod</t>
  </si>
  <si>
    <t>1790293145</t>
  </si>
  <si>
    <t>Poznámka k položce:_x000D_
Předpoklad rychlosti výstavby 10,0 m/den</t>
  </si>
  <si>
    <t>114,0/10,0*24</t>
  </si>
  <si>
    <t>11,5/10,0*24</t>
  </si>
  <si>
    <t>8</t>
  </si>
  <si>
    <t>115101301</t>
  </si>
  <si>
    <t>Pohotovost záložní čerpací soupravy pro dopravní výšku do 10 m s uvažovaným průměrným přítokem do 500 l/min</t>
  </si>
  <si>
    <t>den</t>
  </si>
  <si>
    <t>-1293445950</t>
  </si>
  <si>
    <t>114,0/10,0</t>
  </si>
  <si>
    <t>11,5/10,0</t>
  </si>
  <si>
    <t>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</si>
  <si>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</si>
  <si>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</t>
  </si>
  <si>
    <t>m</t>
  </si>
  <si>
    <t>1288472484</t>
  </si>
  <si>
    <t>1*1,0</t>
  </si>
  <si>
    <t>10</t>
  </si>
  <si>
    <t>119001421</t>
  </si>
  <si>
    <t>1295068623</t>
  </si>
  <si>
    <t>4*1,0</t>
  </si>
  <si>
    <t>11</t>
  </si>
  <si>
    <t>121151103</t>
  </si>
  <si>
    <t>Sejmutí ornice strojně při souvislé ploše do 100 m2, tl. vrstvy do 200 mm</t>
  </si>
  <si>
    <t>-665402949</t>
  </si>
  <si>
    <t>1,0*1,0</t>
  </si>
  <si>
    <t>12</t>
  </si>
  <si>
    <t>130001101</t>
  </si>
  <si>
    <t>Příplatek k cenám hloubených vykopávek za ztížení vykopávky v blízkosti podzemního vedení nebo výbušnin pro jakoukoliv třídu horniny</t>
  </si>
  <si>
    <t>m3</t>
  </si>
  <si>
    <t>1152070477</t>
  </si>
  <si>
    <t>(1+4)*2*0,5*1,0*(1,41+0,15)</t>
  </si>
  <si>
    <t>13</t>
  </si>
  <si>
    <t>132254204</t>
  </si>
  <si>
    <t>Hloubení zapažených rýh šířky přes 800 do 2 000 mm strojně s urovnáním dna do předepsaného profilu a spádu v hornině třídy těžitelnosti I skupiny 3 přes 100 do 500 m3</t>
  </si>
  <si>
    <t>1026583209</t>
  </si>
  <si>
    <t>dle tabulky kubatur</t>
  </si>
  <si>
    <t>50% výkopu</t>
  </si>
  <si>
    <t>119,2*0,5</t>
  </si>
  <si>
    <t>114,0*((0,2+0,1)/2*1,0)*0,5</t>
  </si>
  <si>
    <t>Mezisoučet</t>
  </si>
  <si>
    <t>13,89*0,5</t>
  </si>
  <si>
    <t>11,5*((0,2+0,1)/2*1,0)*0,5</t>
  </si>
  <si>
    <t>14</t>
  </si>
  <si>
    <t>132354204</t>
  </si>
  <si>
    <t>Hloubení zapažených rýh šířky přes 800 do 2 000 mm strojně s urovnáním dna do předepsaného profilu a spádu v hornině třídy těžitelnosti II skupiny 4 přes 100 do 500 m3</t>
  </si>
  <si>
    <t>-771496418</t>
  </si>
  <si>
    <t>151811131</t>
  </si>
  <si>
    <t>Zřízení pažicích boxů pro pažení a rozepření stěn rýh podzemního vedení hloubka výkopu do 4 m, šířka do 1,2 m</t>
  </si>
  <si>
    <t>-1106441110</t>
  </si>
  <si>
    <t>321,71</t>
  </si>
  <si>
    <t>35,53</t>
  </si>
  <si>
    <t>16</t>
  </si>
  <si>
    <t>151811231</t>
  </si>
  <si>
    <t>Odstranění pažicích boxů pro pažení a rozepření stěn rýh podzemního vedení hloubka výkopu do 4 m, šířka do 1,2 m</t>
  </si>
  <si>
    <t>321253502</t>
  </si>
  <si>
    <t>17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</si>
  <si>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</si>
  <si>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</si>
  <si>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1201018262</t>
  </si>
  <si>
    <t>zemina na meziskládku a zpět</t>
  </si>
  <si>
    <t>1,06*2</t>
  </si>
  <si>
    <t>0,93*2</t>
  </si>
  <si>
    <t>18</t>
  </si>
  <si>
    <t>162751115</t>
  </si>
  <si>
    <t>Vodorovné přemístění výkopku nebo sypaniny po suchu na obvyklém dopravním prostředku, bez naložení výkopku, avšak se složením bez rozhrnutí z horniny třídy těžitelnosti I skupiny 1 až 3 na vzdálenost přes 7 000 do 8 000 m</t>
  </si>
  <si>
    <t>-751615789</t>
  </si>
  <si>
    <t>přebytečná zemina</t>
  </si>
  <si>
    <t>68,15</t>
  </si>
  <si>
    <t>-1,06</t>
  </si>
  <si>
    <t>7,808</t>
  </si>
  <si>
    <t>-0,93</t>
  </si>
  <si>
    <t>19</t>
  </si>
  <si>
    <t>162751135</t>
  </si>
  <si>
    <t>Vodorovné přemístění výkopku nebo sypaniny po suchu na obvyklém dopravním prostředku, bez naložení výkopku, avšak se složením bez rozhrnutí z horniny třídy těžitelnosti II skupiny 4 a 5 na vzdálenost přes 7 000 do 8 000 m</t>
  </si>
  <si>
    <t>1751212401</t>
  </si>
  <si>
    <t>20</t>
  </si>
  <si>
    <t>167111101</t>
  </si>
  <si>
    <t>Nakládání, skládání a překládání neulehlého výkopku nebo sypaniny ručně nakládání, z hornin třídy těžitelnosti I, skupiny 1 až 3</t>
  </si>
  <si>
    <t>241237004</t>
  </si>
  <si>
    <t>zemina z meziskládky</t>
  </si>
  <si>
    <t>1,06</t>
  </si>
  <si>
    <t>0,93</t>
  </si>
  <si>
    <t>171201231</t>
  </si>
  <si>
    <t>Poplatek za uložení stavebního odpadu na recyklační skládce (skládkovné) zeminy a kamení zatříděného do Katalogu odpadů pod kódem 17 05 04</t>
  </si>
  <si>
    <t>t</t>
  </si>
  <si>
    <t>vlastní</t>
  </si>
  <si>
    <t>431597549</t>
  </si>
  <si>
    <t>(67,09+68,15)*1,8</t>
  </si>
  <si>
    <t>(6,878+7,808)*1,8</t>
  </si>
  <si>
    <t>22</t>
  </si>
  <si>
    <t>174101101</t>
  </si>
  <si>
    <t>Zásyp sypaninou z jakékoliv horniny strojně s uložením výkopku ve vrstvách se zhutněním jam, šachet, rýh nebo kolem objektů v těchto vykopávkách</t>
  </si>
  <si>
    <t>262763493</t>
  </si>
  <si>
    <t>60,0-(88,55*1,0*0,07) "náhrada výkopku</t>
  </si>
  <si>
    <t>1,06 "zemina z výkopu</t>
  </si>
  <si>
    <t>přípojky, propoje</t>
  </si>
  <si>
    <t>0,93 "zemina z výkopu</t>
  </si>
  <si>
    <t>7,82-((7,5+3,0)*1,0*0,07) "náhrada výkopku</t>
  </si>
  <si>
    <t>23</t>
  </si>
  <si>
    <t>M</t>
  </si>
  <si>
    <t>58331202</t>
  </si>
  <si>
    <t>štěrkodrť netříděná do 100mm amfibolit</t>
  </si>
  <si>
    <t>-1456067912</t>
  </si>
  <si>
    <t>Poznámka k položce:_x000D_
Hmotnost 2 t/m3</t>
  </si>
  <si>
    <t>53,802*2,0</t>
  </si>
  <si>
    <t>7,085*2,0</t>
  </si>
  <si>
    <t>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</si>
  <si>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</si>
  <si>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</si>
  <si>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-1767975170</t>
  </si>
  <si>
    <t>45,66</t>
  </si>
  <si>
    <t>3,97</t>
  </si>
  <si>
    <t>25</t>
  </si>
  <si>
    <t>58331200</t>
  </si>
  <si>
    <t>štěrkopísek netříděný</t>
  </si>
  <si>
    <t>999719503</t>
  </si>
  <si>
    <t>Poznámka k položce:_x000D_
hmotnost 2t/m2</t>
  </si>
  <si>
    <t>49,63*2 'Přepočtené koeficientem množství</t>
  </si>
  <si>
    <t>26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</si>
  <si>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</si>
  <si>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</si>
  <si>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1638445797</t>
  </si>
  <si>
    <t>1,0*2,0</t>
  </si>
  <si>
    <t>27</t>
  </si>
  <si>
    <t>181351003</t>
  </si>
  <si>
    <t>Rozprostření a urovnání ornice v rovině nebo ve svahu sklonu do 1:5 strojně při souvislé ploše do 100 m2, tl. vrstvy do 200 mm</t>
  </si>
  <si>
    <t>1697315434</t>
  </si>
  <si>
    <t>dle položky sejmutí ornice</t>
  </si>
  <si>
    <t>28</t>
  </si>
  <si>
    <t>181411121</t>
  </si>
  <si>
    <t>Založení trávníku na půdě předem připravené plochy do 1000 m2 výsevem včetně utažení lučního v rovině nebo na svahu do 1:5</t>
  </si>
  <si>
    <t>-1042760321</t>
  </si>
  <si>
    <t>2,0+1,0</t>
  </si>
  <si>
    <t>29</t>
  </si>
  <si>
    <t>00572472</t>
  </si>
  <si>
    <t>osivo směs travní krajinná-rovinná</t>
  </si>
  <si>
    <t>kg</t>
  </si>
  <si>
    <t>598782432</t>
  </si>
  <si>
    <t>3,0*0,02</t>
  </si>
  <si>
    <t>Zakládání</t>
  </si>
  <si>
    <t>30</t>
  </si>
  <si>
    <t>211531111</t>
  </si>
  <si>
    <t>Výplň kamenivem do rýh odvodňovacích žeber nebo trativodů bez zhutnění, s úpravou povrchu výplně kamenivem hrubým drceným frakce 16 až 63 mm</t>
  </si>
  <si>
    <t>-2055932640</t>
  </si>
  <si>
    <t>114,0*((0,2+0,1)/2*1,0)</t>
  </si>
  <si>
    <t>11,5*((0,2+0,1)/2*1,0)</t>
  </si>
  <si>
    <t>31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</si>
  <si>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</si>
  <si>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</si>
  <si>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-638270731</t>
  </si>
  <si>
    <t>114,0+11,5</t>
  </si>
  <si>
    <t>Vodorovné konstrukce</t>
  </si>
  <si>
    <t>32</t>
  </si>
  <si>
    <t>451541111</t>
  </si>
  <si>
    <t>Lože pod potrubí, stoky a drobné objekty v otevřeném výkopu ze štěrkodrtě 0-63 mm</t>
  </si>
  <si>
    <t>-1251693041</t>
  </si>
  <si>
    <t>1*0,5 "hydrantová drenáž</t>
  </si>
  <si>
    <t>33</t>
  </si>
  <si>
    <t>451573111</t>
  </si>
  <si>
    <t>Lože pod potrubí, stoky a drobné objekty v otevřeném výkopu z písku a štěrkopísku do 63 mm</t>
  </si>
  <si>
    <t>-981933794</t>
  </si>
  <si>
    <t>11,4</t>
  </si>
  <si>
    <t>2,63</t>
  </si>
  <si>
    <t>34</t>
  </si>
  <si>
    <t>452313141</t>
  </si>
  <si>
    <t>Podkladní a zajišťovací konstrukce z betonu prostého v otevřeném výkopu bez zvýšených nároků na prostředí bloky pro potrubí z betonu tř. C 16/20</t>
  </si>
  <si>
    <t>1924162878</t>
  </si>
  <si>
    <t>3*0,3*0,55*0,40 "OB1</t>
  </si>
  <si>
    <t>1*0,3*0,3*0,25 "OB2</t>
  </si>
  <si>
    <t>Komunikace pozemní</t>
  </si>
  <si>
    <t>35</t>
  </si>
  <si>
    <t>564861111</t>
  </si>
  <si>
    <t>Podklad ze štěrkodrti ŠD s rozprostřením a zhutněním plochy přes 100 m2, po zhutnění tl. 200 mm</t>
  </si>
  <si>
    <t>-653206907</t>
  </si>
  <si>
    <t>36</t>
  </si>
  <si>
    <t>564861115</t>
  </si>
  <si>
    <t>Podklad ze štěrkodrti ŠD s rozprostřením a zhutněním plochy přes 100 m2, po zhutnění tl. 240 mm</t>
  </si>
  <si>
    <t>892890036</t>
  </si>
  <si>
    <t>37</t>
  </si>
  <si>
    <t>565155111</t>
  </si>
  <si>
    <t>Asfaltový beton vrstva podkladní ACP 16 (obalované kamenivo střednězrnné - OKS) s rozprostřením a zhutněním v pruhu šířky přes 1,5 do 3 m, po zhutnění tl. 70 mm</t>
  </si>
  <si>
    <t>1624441439</t>
  </si>
  <si>
    <t>38</t>
  </si>
  <si>
    <t>567122111</t>
  </si>
  <si>
    <t>Podklad ze směsi stmelené cementem SC bez dilatačních spár, s rozprostřením a zhutněním SC C 8/10 (KSC I), po zhutnění tl. 120 mm</t>
  </si>
  <si>
    <t>-2105323029</t>
  </si>
  <si>
    <t>39</t>
  </si>
  <si>
    <t>567122112</t>
  </si>
  <si>
    <t>Podklad ze směsi stmelené cementem SC bez dilatačních spár, s rozprostřením a zhutněním SC C 8/10 (KSC I), po zhutnění tl. 130 mm</t>
  </si>
  <si>
    <t>1601261711</t>
  </si>
  <si>
    <t>40</t>
  </si>
  <si>
    <t>573111112</t>
  </si>
  <si>
    <t>Postřik infiltrační PI z asfaltu silničního s posypem kamenivem, v množství 1,00 kg/m2</t>
  </si>
  <si>
    <t>635941623</t>
  </si>
  <si>
    <t>41</t>
  </si>
  <si>
    <t>573211109</t>
  </si>
  <si>
    <t>Postřik spojovací PS bez posypu kamenivem z asfaltu silničního, v množství 0,50 kg/m2</t>
  </si>
  <si>
    <t>-1996211006</t>
  </si>
  <si>
    <t>7,56*1,4 "místní asf</t>
  </si>
  <si>
    <t>42</t>
  </si>
  <si>
    <t>577134111</t>
  </si>
  <si>
    <t>Asfaltový beton vrstva obrusná ACO 11 (ABS) s rozprostřením a se zhutněním z nemodifikovaného asfaltu v pruhu šířky do 3 m tř. I, po zhutnění tl. 40 mm</t>
  </si>
  <si>
    <t>815271034</t>
  </si>
  <si>
    <t>43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</si>
  <si>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</si>
  <si>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</si>
  <si>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460126944</t>
  </si>
  <si>
    <t>z rozebrané dlažby</t>
  </si>
  <si>
    <t>44</t>
  </si>
  <si>
    <t>59245212</t>
  </si>
  <si>
    <t>dlažba zámková tvaru I 196x161x60mm přírodní</t>
  </si>
  <si>
    <t>1092723100</t>
  </si>
  <si>
    <t>náhrada 30%</t>
  </si>
  <si>
    <t>26,835*0,3</t>
  </si>
  <si>
    <t>Trubní vedení</t>
  </si>
  <si>
    <t>45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</si>
  <si>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</si>
  <si>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</si>
  <si>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</si>
  <si>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-92369119</t>
  </si>
  <si>
    <t>46</t>
  </si>
  <si>
    <t>55254047</t>
  </si>
  <si>
    <t>koleno 90° s patkou přírubové litinové vodovodní N-kus PN10/40 DN 80</t>
  </si>
  <si>
    <t>463130138</t>
  </si>
  <si>
    <t>47</t>
  </si>
  <si>
    <t>857264122</t>
  </si>
  <si>
    <t>Montáž litinových tvarovek na potrubí litinovém tlakovém odbočných na potrubí z trub přírubových v otevřeném výkopu, kanálu nebo v šachtě DN 100</t>
  </si>
  <si>
    <t>-1938752465</t>
  </si>
  <si>
    <t>48</t>
  </si>
  <si>
    <t>55253516</t>
  </si>
  <si>
    <t>tvarovka přírubová litinová vodovodní s přírubovou odbočkou PN10/16 T-kus DN 100/100</t>
  </si>
  <si>
    <t>1248250777</t>
  </si>
  <si>
    <t>49</t>
  </si>
  <si>
    <t>871161211</t>
  </si>
  <si>
    <t>Montáž vodovodního potrubí z plastů v otevřeném výkopu z polyetylenu PE 100 svařovaných elektrotvarovkou SDR 11/PN16 D 32 x 3,0 mm</t>
  </si>
  <si>
    <t>725958327</t>
  </si>
  <si>
    <t>50</t>
  </si>
  <si>
    <t>28613170r</t>
  </si>
  <si>
    <t xml:space="preserve">Vodovodní potrubí PE 100 RC typ 2 d32 </t>
  </si>
  <si>
    <t>185072504</t>
  </si>
  <si>
    <t>Poznámka k položce:_x000D_
ztratné 1,5%</t>
  </si>
  <si>
    <t>8,5*1,015 'Přepočtené koeficientem množství</t>
  </si>
  <si>
    <t>51</t>
  </si>
  <si>
    <t>871241211</t>
  </si>
  <si>
    <t>Montáž vodovodního potrubí z plastů v otevřeném výkopu z polyetylenu PE 100 svařovaných elektrotvarovkou SDR 11/PN16 D 90 x 8,2 mm</t>
  </si>
  <si>
    <t>417905231</t>
  </si>
  <si>
    <t>52</t>
  </si>
  <si>
    <t>28613855r</t>
  </si>
  <si>
    <t xml:space="preserve">Vodovodní potrubí PE 100 RC typ 2 d90 </t>
  </si>
  <si>
    <t>2093352754</t>
  </si>
  <si>
    <t>3*1,015 'Přepočtené koeficientem množství</t>
  </si>
  <si>
    <t>53</t>
  </si>
  <si>
    <t>871251211</t>
  </si>
  <si>
    <t>Montáž vodovodního potrubí z plastů v otevřeném výkopu z polyetylenu PE 100 svařovaných elektrotvarovkou SDR 11/PN16 D 110 x 10,0 mm</t>
  </si>
  <si>
    <t>-1256693684</t>
  </si>
  <si>
    <t>54</t>
  </si>
  <si>
    <t>28613856r</t>
  </si>
  <si>
    <t xml:space="preserve">Vodovodní potrubí z PE 100 RC typ 2 SDR 11 d110 </t>
  </si>
  <si>
    <t>53539897</t>
  </si>
  <si>
    <t>114*1,015 'Přepočtené koeficientem množství</t>
  </si>
  <si>
    <t>55</t>
  </si>
  <si>
    <t>877162001</t>
  </si>
  <si>
    <t>Montáž svěrných (mechanických) spojek na vodovodním potrubí spojek, kolen 90° nebo redukcí d 32</t>
  </si>
  <si>
    <t>585269796</t>
  </si>
  <si>
    <t>56</t>
  </si>
  <si>
    <t>55.632003203216</t>
  </si>
  <si>
    <t>TVAROVKA ISO SPOJKA 32-32</t>
  </si>
  <si>
    <t>281493565</t>
  </si>
  <si>
    <t>57</t>
  </si>
  <si>
    <t>877211101</t>
  </si>
  <si>
    <t>Montáž tvarovek na vodovodním plastovém potrubí z polyetylenu PE 100 elektrotvarovek SDR 11/PN16 spojek, oblouků nebo redukcí d 63</t>
  </si>
  <si>
    <t>648718663</t>
  </si>
  <si>
    <t>58</t>
  </si>
  <si>
    <t>28614974</t>
  </si>
  <si>
    <t>elektroredukce PE 100 PN16 D 63-32mm</t>
  </si>
  <si>
    <t>-191602578</t>
  </si>
  <si>
    <t>59</t>
  </si>
  <si>
    <t>877241101</t>
  </si>
  <si>
    <t>Montáž tvarovek na vodovodním plastovém potrubí z polyetylenu PE 100 elektrotvarovek SDR 11/PN16 spojek, oblouků nebo redukcí d 90</t>
  </si>
  <si>
    <t>1283131872</t>
  </si>
  <si>
    <t>60</t>
  </si>
  <si>
    <t>28615974</t>
  </si>
  <si>
    <t>elektrospojka SDR11 PE 100 PN16 D 90mm</t>
  </si>
  <si>
    <t>670748452</t>
  </si>
  <si>
    <t>61</t>
  </si>
  <si>
    <t>55.470811111</t>
  </si>
  <si>
    <t>lemový nákružek s integrovanou přírubou  d90</t>
  </si>
  <si>
    <t>1786069408</t>
  </si>
  <si>
    <t>62</t>
  </si>
  <si>
    <t>877241118</t>
  </si>
  <si>
    <t>Montáž tvarovek na vodovodním plastovém potrubí z polyetylenu PE 100 elektrotvarovek SDR 11/PN16 záslepek d 90</t>
  </si>
  <si>
    <t>205661953</t>
  </si>
  <si>
    <t>63</t>
  </si>
  <si>
    <t>28615025</t>
  </si>
  <si>
    <t>elektrozáslepka SDR11 PE 100 PN16 D 90mm KIT</t>
  </si>
  <si>
    <t>-303342110</t>
  </si>
  <si>
    <t>64</t>
  </si>
  <si>
    <t>877251101</t>
  </si>
  <si>
    <t>Montáž tvarovek na vodovodním plastovém potrubí z polyetylenu PE 100 elektrotvarovek SDR 11/PN16 spojek, oblouků nebo redukcí d 110</t>
  </si>
  <si>
    <t>-1306652745</t>
  </si>
  <si>
    <t>19+3+1+1</t>
  </si>
  <si>
    <t>65</t>
  </si>
  <si>
    <t>28615975</t>
  </si>
  <si>
    <t>elektrospojka SDR11 PE 100 PN16 D 110mm</t>
  </si>
  <si>
    <t>-1462551357</t>
  </si>
  <si>
    <t>66</t>
  </si>
  <si>
    <t>55.753901832</t>
  </si>
  <si>
    <t>Elektroredukce d 110-63</t>
  </si>
  <si>
    <t>-1859105709</t>
  </si>
  <si>
    <t>67</t>
  </si>
  <si>
    <t>55.471014111</t>
  </si>
  <si>
    <t>lemový nákružek s integrovanou přírubou  PE100, SDR11, d110</t>
  </si>
  <si>
    <t>1075902197</t>
  </si>
  <si>
    <t>68</t>
  </si>
  <si>
    <t>877251110</t>
  </si>
  <si>
    <t>Montáž tvarovek na vodovodním plastovém potrubí z polyetylenu PE 100 elektrotvarovek SDR 11/PN16 kolen 45° d 110</t>
  </si>
  <si>
    <t>1230947077</t>
  </si>
  <si>
    <t>69</t>
  </si>
  <si>
    <t>28614949r11</t>
  </si>
  <si>
    <t>elektrokoleno 11° PE 100 PN16 D 110mm</t>
  </si>
  <si>
    <t>1700191175</t>
  </si>
  <si>
    <t>70</t>
  </si>
  <si>
    <t>28614949r22</t>
  </si>
  <si>
    <t>elektrokoleno 22° PE 100 PN16 D 110mm</t>
  </si>
  <si>
    <t>-1397582785</t>
  </si>
  <si>
    <t>71</t>
  </si>
  <si>
    <t>877251112</t>
  </si>
  <si>
    <t>Montáž tvarovek na vodovodním plastovém potrubí z polyetylenu PE 100 elektrotvarovek SDR 11/PN16 kolen 90° d 110</t>
  </si>
  <si>
    <t>94147406</t>
  </si>
  <si>
    <t>72</t>
  </si>
  <si>
    <t>28614937</t>
  </si>
  <si>
    <t>elektrokoleno 90° PE 100 PN16 D 110mm</t>
  </si>
  <si>
    <t>-236237323</t>
  </si>
  <si>
    <t>73</t>
  </si>
  <si>
    <t>877251126</t>
  </si>
  <si>
    <t>Montáž tvarovek na vodovodním plastovém potrubí z polyetylenu PE 100 elektrotvarovek SDR 11/PN16 T-kusů navrtávacích s ventilem a 360° otočnou odbočkou d 110/32</t>
  </si>
  <si>
    <t>1341914351</t>
  </si>
  <si>
    <t>74</t>
  </si>
  <si>
    <t>28614050</t>
  </si>
  <si>
    <t>tvarovka T-kus navrtávací s ventilem, s odbočkou 360° D 110-32mm</t>
  </si>
  <si>
    <t>-1138971642</t>
  </si>
  <si>
    <t>75</t>
  </si>
  <si>
    <t>55.960113018004</t>
  </si>
  <si>
    <t>SOUPRAVA ZEMNÍ TELESKOPICKÁ DOM. ŠOUPÁTKA-1,3-1,8 3/4"-2" (1,3-1,8m)</t>
  </si>
  <si>
    <t>1760047866</t>
  </si>
  <si>
    <t>76</t>
  </si>
  <si>
    <t>877321114-R</t>
  </si>
  <si>
    <t>Montáž tvarovek na vodovodním plastovém potrubí z polyetylenu PE 100 elektrotvarovek SDR 11/PN16 T-kusů redukovaných d 110/90</t>
  </si>
  <si>
    <t>-1768651878</t>
  </si>
  <si>
    <t>77</t>
  </si>
  <si>
    <t>55.753211034</t>
  </si>
  <si>
    <t>Elektro T-kus redukovaný d 110-90</t>
  </si>
  <si>
    <t>-565637196</t>
  </si>
  <si>
    <t>78</t>
  </si>
  <si>
    <t>891219961</t>
  </si>
  <si>
    <t>Montáž opravných armatur na potrubí z trub litinových, ocelových nebo plastických hmot potrubních spojek hrdlo/hrdlo DN 50</t>
  </si>
  <si>
    <t>-1919516622</t>
  </si>
  <si>
    <t>79</t>
  </si>
  <si>
    <t>55.709305610</t>
  </si>
  <si>
    <t>WAGA .- spojka   DN 50</t>
  </si>
  <si>
    <t>815376194</t>
  </si>
  <si>
    <t>80</t>
  </si>
  <si>
    <t>891241112</t>
  </si>
  <si>
    <t>Montáž vodovodních armatur na potrubí šoupátek nebo klapek uzavíracích v otevřeném výkopu nebo v šachtách s osazením zemní soupravy (bez poklopů) DN 80</t>
  </si>
  <si>
    <t>1037593783</t>
  </si>
  <si>
    <t>81</t>
  </si>
  <si>
    <t>42221303</t>
  </si>
  <si>
    <t>šoupátko pitná voda litina GGG 50 krátká stavební dl PN10/16 DN 80x180mm</t>
  </si>
  <si>
    <t>-1533447450</t>
  </si>
  <si>
    <t>82</t>
  </si>
  <si>
    <t>55.950108000003</t>
  </si>
  <si>
    <t>SOUPRAVA ZEMNÍ TELESKOPICKÁ E1/A-1,3 -1,8 65-80 E1/80 A (1,3-1,8m)</t>
  </si>
  <si>
    <t>-1558912875</t>
  </si>
  <si>
    <t>83</t>
  </si>
  <si>
    <t>891247112</t>
  </si>
  <si>
    <t>Montáž vodovodních armatur na potrubí hydrantů podzemních (bez osazení poklopů) DN 80</t>
  </si>
  <si>
    <t>163808412</t>
  </si>
  <si>
    <t>84</t>
  </si>
  <si>
    <t>42273593</t>
  </si>
  <si>
    <t>hydrant podzemní DN 80 PN 16 dvojitý uzávěr s koulí krycí v 1250mm</t>
  </si>
  <si>
    <t>-963127356</t>
  </si>
  <si>
    <t>85</t>
  </si>
  <si>
    <t>891261112</t>
  </si>
  <si>
    <t>Montáž vodovodních armatur na potrubí šoupátek nebo klapek uzavíracích v otevřeném výkopu nebo v šachtách s osazením zemní soupravy (bez poklopů) DN 100</t>
  </si>
  <si>
    <t>1042558392</t>
  </si>
  <si>
    <t>86</t>
  </si>
  <si>
    <t>42221304</t>
  </si>
  <si>
    <t>šoupátko pitná voda litina GGG 50 krátká stavební dl PN10/16 DN 100x190mm</t>
  </si>
  <si>
    <t>334533229</t>
  </si>
  <si>
    <t>87</t>
  </si>
  <si>
    <t>55.950110000003</t>
  </si>
  <si>
    <t>SOUPRAVA ZEMNÍ TELESKOPICKÁ E1/A-1,3 -1,8 100 (1,3-1,8m)</t>
  </si>
  <si>
    <t>-707938500</t>
  </si>
  <si>
    <t>88</t>
  </si>
  <si>
    <t>891269951</t>
  </si>
  <si>
    <t>Montáž opravných armatur na potrubí z trub litinových, ocelových nebo plastických hmot potrubních spojek hrdlo/příruba DN 100</t>
  </si>
  <si>
    <t>-297252811</t>
  </si>
  <si>
    <t>89</t>
  </si>
  <si>
    <t>55.709355616</t>
  </si>
  <si>
    <t>WAGA - spojka s přírubou   DN 100</t>
  </si>
  <si>
    <t>-312735520</t>
  </si>
  <si>
    <t>90</t>
  </si>
  <si>
    <t>892271111</t>
  </si>
  <si>
    <t>Tlakové zkoušky vodou na potrubí DN 100 nebo 125</t>
  </si>
  <si>
    <t>1530422920</t>
  </si>
  <si>
    <t>91</t>
  </si>
  <si>
    <t>892273122</t>
  </si>
  <si>
    <t>Proplach a dezinfekce vodovodního potrubí DN od 80 do 125</t>
  </si>
  <si>
    <t>-1777493458</t>
  </si>
  <si>
    <t>92</t>
  </si>
  <si>
    <t>892372111</t>
  </si>
  <si>
    <t>Tlakové zkoušky vodou zabezpečení konců potrubí při tlakových zkouškách DN do 300</t>
  </si>
  <si>
    <t>1796748255</t>
  </si>
  <si>
    <t>93</t>
  </si>
  <si>
    <t>899401111</t>
  </si>
  <si>
    <t>Osazení poklopů litinových ventilových</t>
  </si>
  <si>
    <t>1005529726</t>
  </si>
  <si>
    <t>94</t>
  </si>
  <si>
    <t>42291402</t>
  </si>
  <si>
    <t>poklop litinový ventilový</t>
  </si>
  <si>
    <t>1799054341</t>
  </si>
  <si>
    <t>95</t>
  </si>
  <si>
    <t>42210051</t>
  </si>
  <si>
    <t>deska podkladová uličního poklopu litinového ventilového</t>
  </si>
  <si>
    <t>-164019705</t>
  </si>
  <si>
    <t>96</t>
  </si>
  <si>
    <t>899401112</t>
  </si>
  <si>
    <t>Osazení poklopů litinových šoupátkových</t>
  </si>
  <si>
    <t>-590028594</t>
  </si>
  <si>
    <t>97</t>
  </si>
  <si>
    <t>42291352r</t>
  </si>
  <si>
    <t>poklop litinový šoupátkový výškově stavitelný pro zemní soupravy osazení do terénu a do vozovky</t>
  </si>
  <si>
    <t>1044752828</t>
  </si>
  <si>
    <t>98</t>
  </si>
  <si>
    <t>42210050</t>
  </si>
  <si>
    <t>deska podkladová uličního poklopu litinového šoupatového</t>
  </si>
  <si>
    <t>-10158086</t>
  </si>
  <si>
    <t>99</t>
  </si>
  <si>
    <t>899401113</t>
  </si>
  <si>
    <t>Osazení poklopů litinových hydrantových</t>
  </si>
  <si>
    <t>923281939</t>
  </si>
  <si>
    <t>100</t>
  </si>
  <si>
    <t>42291452r</t>
  </si>
  <si>
    <t>poklop litinový hydrantový výškově stavitelný  DN 80</t>
  </si>
  <si>
    <t>64351169</t>
  </si>
  <si>
    <t>101</t>
  </si>
  <si>
    <t>42210052</t>
  </si>
  <si>
    <t>deska podkladová uličního poklopu litinového hydrantového</t>
  </si>
  <si>
    <t>-365075690</t>
  </si>
  <si>
    <t>102</t>
  </si>
  <si>
    <t>899713111</t>
  </si>
  <si>
    <t>Orientační tabulky na vodovodních a kanalizačních řadech na sloupku ocelovém nebo betonovém</t>
  </si>
  <si>
    <t>-215956239</t>
  </si>
  <si>
    <t>103</t>
  </si>
  <si>
    <t>14011024</t>
  </si>
  <si>
    <t>trubka ocelová bezešvá hladká jakost 11 353 48,3x2,6mm</t>
  </si>
  <si>
    <t>1529348208</t>
  </si>
  <si>
    <t>2,0*1</t>
  </si>
  <si>
    <t>104</t>
  </si>
  <si>
    <t>59232535</t>
  </si>
  <si>
    <t>patka plotová průběžná 250x250x800mm</t>
  </si>
  <si>
    <t>1495556045</t>
  </si>
  <si>
    <t>105</t>
  </si>
  <si>
    <t>899721111</t>
  </si>
  <si>
    <t>Signalizační vodič na potrubí DN do 150 mm</t>
  </si>
  <si>
    <t>-950701163</t>
  </si>
  <si>
    <t>106</t>
  </si>
  <si>
    <t>899722113</t>
  </si>
  <si>
    <t>Krytí potrubí z plastů výstražnou fólií z PVC šířky 34 cm</t>
  </si>
  <si>
    <t>1042587669</t>
  </si>
  <si>
    <t>107</t>
  </si>
  <si>
    <t>899913105-R</t>
  </si>
  <si>
    <t>Příplatek za nerezové šrouby a bandáže přírubových spojů</t>
  </si>
  <si>
    <t>1916077687</t>
  </si>
  <si>
    <t>včetně materiálu</t>
  </si>
  <si>
    <t>Ostatní konstrukce a práce, bourání</t>
  </si>
  <si>
    <t>108</t>
  </si>
  <si>
    <t>919112233</t>
  </si>
  <si>
    <t>Řezání dilatačních spár v živičném krytu vytvoření komůrky pro těsnící zálivku šířky 20 mm, hloubky 40 mm</t>
  </si>
  <si>
    <t>-553577249</t>
  </si>
  <si>
    <t>7,56*2</t>
  </si>
  <si>
    <t>109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</si>
  <si>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</si>
  <si>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</si>
  <si>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1294240446</t>
  </si>
  <si>
    <t>110</t>
  </si>
  <si>
    <t>919731122</t>
  </si>
  <si>
    <t>Zarovnání styčné plochy podkladu nebo krytu podél vybourané části komunikace nebo zpevněné plochy živičné tl. přes 50 do 100 mm</t>
  </si>
  <si>
    <t>-1474243372</t>
  </si>
  <si>
    <t>111</t>
  </si>
  <si>
    <t>919735112</t>
  </si>
  <si>
    <t>Řezání stávajícího živičného krytu nebo podkladu hloubky přes 50 do 100 mm</t>
  </si>
  <si>
    <t>832663318</t>
  </si>
  <si>
    <t>112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</si>
  <si>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</si>
  <si>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</si>
  <si>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863798896</t>
  </si>
  <si>
    <t>28,485*0,7</t>
  </si>
  <si>
    <t>997</t>
  </si>
  <si>
    <t>Přesun sutě</t>
  </si>
  <si>
    <t>113</t>
  </si>
  <si>
    <t>997221551</t>
  </si>
  <si>
    <t>Vodorovná doprava suti bez naložení, ale se složením a s hrubým urovnáním ze sypkých materiálů, na vzdálenost do 1 km</t>
  </si>
  <si>
    <t>-549847951</t>
  </si>
  <si>
    <t>114</t>
  </si>
  <si>
    <t>997221559</t>
  </si>
  <si>
    <t>Vodorovná doprava suti bez naložení, ale se složením a s hrubým urovnáním Příplatek k ceně za každý další i započatý 1 km přes 1 km</t>
  </si>
  <si>
    <t>-732197054</t>
  </si>
  <si>
    <t>7 příplatků</t>
  </si>
  <si>
    <t>7*75,353</t>
  </si>
  <si>
    <t>115</t>
  </si>
  <si>
    <t>997221861</t>
  </si>
  <si>
    <t>Poplatek za uložení stavebního odpadu na recyklační skládce (skládkovné) z prostého betonu zatříděného do Katalogu odpadů pod kódem 17 01 01</t>
  </si>
  <si>
    <t>1189752894</t>
  </si>
  <si>
    <t>11,178</t>
  </si>
  <si>
    <t>6,977*0,3</t>
  </si>
  <si>
    <t>116</t>
  </si>
  <si>
    <t>997221875</t>
  </si>
  <si>
    <t>Poplatek za uložení stavebního odpadu na recyklační skládce (skládkovné) asfaltového bez obsahu dehtu zatříděného do Katalogu odpadů pod kódem 17 03 02</t>
  </si>
  <si>
    <t>-391587382</t>
  </si>
  <si>
    <t>1,935+0,974</t>
  </si>
  <si>
    <t>117</t>
  </si>
  <si>
    <t>997221873</t>
  </si>
  <si>
    <t>-1187530572</t>
  </si>
  <si>
    <t>7,381+46,908</t>
  </si>
  <si>
    <t>998</t>
  </si>
  <si>
    <t>Přesun hmot</t>
  </si>
  <si>
    <t>118</t>
  </si>
  <si>
    <t>998276101</t>
  </si>
  <si>
    <t>Přesun hmot pro trubní vedení hloubené z trub z plastických hmot nebo sklolaminátových pro vodovody nebo kanalizace v otevřeném výkopu dopravní vzdálenost do 15 m</t>
  </si>
  <si>
    <t>-1732370522</t>
  </si>
  <si>
    <t>PSV</t>
  </si>
  <si>
    <t>Práce a dodávky PSV</t>
  </si>
  <si>
    <t>789</t>
  </si>
  <si>
    <t>Povrchové úpravy ocelových konstrukcí a technologických zařízení</t>
  </si>
  <si>
    <t>119</t>
  </si>
  <si>
    <t>789321211</t>
  </si>
  <si>
    <t>Zhotovení nátěru ocelových konstrukcí třídy I dvousložkového základního, tloušťky do 80 μm</t>
  </si>
  <si>
    <t>-316210229</t>
  </si>
  <si>
    <t>orientační tyč</t>
  </si>
  <si>
    <t>2,0*0,1517</t>
  </si>
  <si>
    <t>120</t>
  </si>
  <si>
    <t>24623055</t>
  </si>
  <si>
    <t>hmota nátěrová epoxidová vrchní (email) odstín bílý</t>
  </si>
  <si>
    <t>339177516</t>
  </si>
  <si>
    <t>Poznámka k položce:_x000D_
Spotřeba: 0,11 kg/m2</t>
  </si>
  <si>
    <t>0,11*2*0,303</t>
  </si>
  <si>
    <t>SO 02 - Kanalizace</t>
  </si>
  <si>
    <t xml:space="preserve">    3 - Svislé a kompletní konstrukce</t>
  </si>
  <si>
    <t xml:space="preserve">    6 - Úpravy povrchů, podlahy a osazování výplní</t>
  </si>
  <si>
    <t>820216984</t>
  </si>
  <si>
    <t>D.2.b.2</t>
  </si>
  <si>
    <t>3,23*1,1 "místní asf</t>
  </si>
  <si>
    <t>967717360</t>
  </si>
  <si>
    <t>3,23*1,1</t>
  </si>
  <si>
    <t>stoka</t>
  </si>
  <si>
    <t>76,77*1,1 "štěrk</t>
  </si>
  <si>
    <t>9,5*1,0 "štěrk</t>
  </si>
  <si>
    <t>1058495773</t>
  </si>
  <si>
    <t>-1132824498</t>
  </si>
  <si>
    <t>162012682</t>
  </si>
  <si>
    <t>3,23*1,5</t>
  </si>
  <si>
    <t>687844490</t>
  </si>
  <si>
    <t>80,0/10,0*24</t>
  </si>
  <si>
    <t>9,5/10,0*24</t>
  </si>
  <si>
    <t>-1250252698</t>
  </si>
  <si>
    <t>80,0/10,0</t>
  </si>
  <si>
    <t>9,5/10,0</t>
  </si>
  <si>
    <t>68337349</t>
  </si>
  <si>
    <t>1*1,1</t>
  </si>
  <si>
    <t>53444175</t>
  </si>
  <si>
    <t>583044822</t>
  </si>
  <si>
    <t>(1+1)*2*0,5*1,1*(2,33+0,15)</t>
  </si>
  <si>
    <t>-1123510467</t>
  </si>
  <si>
    <t>196,57*0,5</t>
  </si>
  <si>
    <t>80,0*((0,2+0,1)/2*1,1)*0,5</t>
  </si>
  <si>
    <t>-114*PI*0,28*0,28*0,5</t>
  </si>
  <si>
    <t>25,63*0,5</t>
  </si>
  <si>
    <t>9,5*((0,2+0,1)/2*1,0)*0,5</t>
  </si>
  <si>
    <t>-516250509</t>
  </si>
  <si>
    <t>-154424854</t>
  </si>
  <si>
    <t>372,38</t>
  </si>
  <si>
    <t>57,92</t>
  </si>
  <si>
    <t>-1174204172</t>
  </si>
  <si>
    <t>1547166758</t>
  </si>
  <si>
    <t>90,846</t>
  </si>
  <si>
    <t>13,528</t>
  </si>
  <si>
    <t>-797675809</t>
  </si>
  <si>
    <t>-1642040803</t>
  </si>
  <si>
    <t>(90,846+90,846)*1,8</t>
  </si>
  <si>
    <t>(13,528+13,528)*1,8</t>
  </si>
  <si>
    <t>1809691473</t>
  </si>
  <si>
    <t>120,21-(76,77*1,1*0,07) "náhrada výkopku</t>
  </si>
  <si>
    <t>19,84-((9,5)*1,0*0,07) "náhrada výkopku</t>
  </si>
  <si>
    <t>-1487601858</t>
  </si>
  <si>
    <t>114,299*2,0</t>
  </si>
  <si>
    <t>19,175*2,0</t>
  </si>
  <si>
    <t>925959308</t>
  </si>
  <si>
    <t>49,43</t>
  </si>
  <si>
    <t>4,52</t>
  </si>
  <si>
    <t>823142180</t>
  </si>
  <si>
    <t>53,95*2 'Přepočtené koeficientem množství</t>
  </si>
  <si>
    <t>-1990828683</t>
  </si>
  <si>
    <t>80,0*((0,2+0,1)/2*1,1)</t>
  </si>
  <si>
    <t>9,5*((0,2+0,1)/2*1,0)</t>
  </si>
  <si>
    <t>-1311849825</t>
  </si>
  <si>
    <t>80,0+9,5</t>
  </si>
  <si>
    <t>Svislé a kompletní konstrukce</t>
  </si>
  <si>
    <t>359901111</t>
  </si>
  <si>
    <t>Vyčištění stok jakékoliv výšky</t>
  </si>
  <si>
    <t>1999991933</t>
  </si>
  <si>
    <t>80,0</t>
  </si>
  <si>
    <t>359901211</t>
  </si>
  <si>
    <t>Monitoring stok (kamerový systém) jakékoli výšky nová kanalizace</t>
  </si>
  <si>
    <t>712619852</t>
  </si>
  <si>
    <t>-1799538397</t>
  </si>
  <si>
    <t>8,6</t>
  </si>
  <si>
    <t>0,95</t>
  </si>
  <si>
    <t>452112112</t>
  </si>
  <si>
    <t>Osazení betonových dílců prstenců nebo rámů pod poklopy a mříže, výšky do 100 mm</t>
  </si>
  <si>
    <t>1712079307</t>
  </si>
  <si>
    <t>59224176</t>
  </si>
  <si>
    <t>prstenec šachtový vyrovnávací betonový 625x120x80mm</t>
  </si>
  <si>
    <t>1551139433</t>
  </si>
  <si>
    <t>59224187</t>
  </si>
  <si>
    <t>prstenec šachtový vyrovnávací betonový 625x120x100mm</t>
  </si>
  <si>
    <t>757104713</t>
  </si>
  <si>
    <t>452311121</t>
  </si>
  <si>
    <t>Podkladní a zajišťovací konstrukce z betonu prostého v otevřeném výkopu bez zvýšených nároků na prostředí desky pod potrubí, stoky a drobné objekty z betonu tř. C 8/10</t>
  </si>
  <si>
    <t>-1863234730</t>
  </si>
  <si>
    <t>pod šachty</t>
  </si>
  <si>
    <t>3*PI*0,8*0,8*0,1</t>
  </si>
  <si>
    <t>1226936367</t>
  </si>
  <si>
    <t>-1800008843</t>
  </si>
  <si>
    <t>-1841010334</t>
  </si>
  <si>
    <t>1270487610</t>
  </si>
  <si>
    <t>-1079471251</t>
  </si>
  <si>
    <t>1373836598</t>
  </si>
  <si>
    <t>-789953077</t>
  </si>
  <si>
    <t>Úpravy povrchů, podlahy a osazování výplní</t>
  </si>
  <si>
    <t>617633112</t>
  </si>
  <si>
    <t>Vnitřní úprava povrchu betonových šachet stěrkou z těsnící cementové malty dvouvrstvou, šachet válcových a kuželových</t>
  </si>
  <si>
    <t>682830029</t>
  </si>
  <si>
    <t>PI*1,0*2,0</t>
  </si>
  <si>
    <t>617633192</t>
  </si>
  <si>
    <t>Vnitřní úprava povrchu betonových šachet stěrkou z těsnící cementové malty dvouvrstvou, šachet Příplatek k cenám za každou další vrstvu stěrky, šachet válcových a kuželových</t>
  </si>
  <si>
    <t>-1818986796</t>
  </si>
  <si>
    <t>810391811</t>
  </si>
  <si>
    <t>Bourání stávajícího potrubí z betonu v otevřeném výkopu DN přes 200 do 400</t>
  </si>
  <si>
    <t>182731113</t>
  </si>
  <si>
    <t>831312121</t>
  </si>
  <si>
    <t>Montáž potrubí z trub kameninových hrdlových s integrovaným těsněním v otevřeném výkopu ve sklonu do 20 % DN 150</t>
  </si>
  <si>
    <t>-1691612948</t>
  </si>
  <si>
    <t>59710632</t>
  </si>
  <si>
    <t>trouba kameninová glazovaná DN 150 dl 1,00m spojovací systém F</t>
  </si>
  <si>
    <t>2038599078</t>
  </si>
  <si>
    <t>8*1,015 'Přepočtené koeficientem množství</t>
  </si>
  <si>
    <t>831312193</t>
  </si>
  <si>
    <t>Montáž potrubí z trub kameninových hrdlových s integrovaným těsněním Příplatek k cenám za napojení dvou dříků trub o stejném průměru (max. rozdíl 12 mm) pomocí převlečné manžety (manžeta zahrnuta v ceně) DN 150</t>
  </si>
  <si>
    <t>850884885</t>
  </si>
  <si>
    <t>831352121</t>
  </si>
  <si>
    <t>Montáž potrubí z trub kameninových hrdlových s integrovaným těsněním v otevřeném výkopu ve sklonu do 20 % DN 200</t>
  </si>
  <si>
    <t>-2090830070</t>
  </si>
  <si>
    <t>59710676</t>
  </si>
  <si>
    <t>trouba kameninová glazovaná DN 200 dl 1,50m spojovací systém F</t>
  </si>
  <si>
    <t>-1538281098</t>
  </si>
  <si>
    <t>1,5*1,015 'Přepočtené koeficientem množství</t>
  </si>
  <si>
    <t>831372121</t>
  </si>
  <si>
    <t>Montáž potrubí z trub kameninových hrdlových s integrovaným těsněním v otevřeném výkopu ve sklonu do 20 % DN 300</t>
  </si>
  <si>
    <t>-1197798600</t>
  </si>
  <si>
    <t>59710707</t>
  </si>
  <si>
    <t>trouba kameninová glazovaná DN 300 dl 2,50m spojovací systém C Třída 240</t>
  </si>
  <si>
    <t>-883859467</t>
  </si>
  <si>
    <t>80*1,015 'Přepočtené koeficientem množství</t>
  </si>
  <si>
    <t>837371221</t>
  </si>
  <si>
    <t>Montáž kameninových tvarovek na potrubí z trub kameninových v otevřeném výkopu s integrovaným těsněním odbočných DN 300</t>
  </si>
  <si>
    <t>-1082879245</t>
  </si>
  <si>
    <t>59711770</t>
  </si>
  <si>
    <t>odbočka kameninová glazovaná jednoduchá kolmá DN 300/150 dl 500mm spojovací systém C/F tř.160/-</t>
  </si>
  <si>
    <t>1054918408</t>
  </si>
  <si>
    <t>4*1,015 'Přepočtené koeficientem množství</t>
  </si>
  <si>
    <t>890431811</t>
  </si>
  <si>
    <t>Bourání šachet a jímek ručně velikosti obestavěného prostoru přes 1,5 do 3 m3 z prefabrikovaných skruží</t>
  </si>
  <si>
    <t>753268693</t>
  </si>
  <si>
    <t>3*PI*0,5*0,5*2,3</t>
  </si>
  <si>
    <t>892372121</t>
  </si>
  <si>
    <t>Tlakové zkoušky vzduchem těsnícími vaky ucpávkovými DN 300</t>
  </si>
  <si>
    <t>úsek</t>
  </si>
  <si>
    <t>-817974647</t>
  </si>
  <si>
    <t>894411311</t>
  </si>
  <si>
    <t>Osazení betonových nebo železobetonových dílců pro šachty skruží rovných</t>
  </si>
  <si>
    <t>-1990006538</t>
  </si>
  <si>
    <t>59224050</t>
  </si>
  <si>
    <t>skruž pro kanalizační šachty se zabudovanými stupadly 100x25x12cm</t>
  </si>
  <si>
    <t>276306901</t>
  </si>
  <si>
    <t>59224052</t>
  </si>
  <si>
    <t>skruž pro kanalizační šachty se zabudovanými stupadly 100x100x12cm</t>
  </si>
  <si>
    <t>-1490527527</t>
  </si>
  <si>
    <t>894412411</t>
  </si>
  <si>
    <t>Osazení betonových nebo železobetonových dílců pro šachty skruží přechodových</t>
  </si>
  <si>
    <t>1608137234</t>
  </si>
  <si>
    <t>59224168</t>
  </si>
  <si>
    <t>skruž betonová přechodová 62,5/100x60x12cm, stupadla poplastovaná kapsová</t>
  </si>
  <si>
    <t>-1277247044</t>
  </si>
  <si>
    <t>894414111</t>
  </si>
  <si>
    <t>Osazení betonových nebo železobetonových dílců pro šachty skruží základových (dno)</t>
  </si>
  <si>
    <t>-1944328408</t>
  </si>
  <si>
    <t>59224338</t>
  </si>
  <si>
    <t>dno betonové šachty kanalizační přímé 100x80x50cm</t>
  </si>
  <si>
    <t>1355760190</t>
  </si>
  <si>
    <t>59224339</t>
  </si>
  <si>
    <t>dno betonové šachty kanalizační přímé 100x100x60cm</t>
  </si>
  <si>
    <t>-437852649</t>
  </si>
  <si>
    <t>59224348</t>
  </si>
  <si>
    <t>těsnění elastomerové pro spojení šachetních dílů DN 1000</t>
  </si>
  <si>
    <t>462970637</t>
  </si>
  <si>
    <t>899101211</t>
  </si>
  <si>
    <t>Demontáž poklopů litinových a ocelových včetně rámů, hmotnosti jednotlivě do 50 kg</t>
  </si>
  <si>
    <t>-503634369</t>
  </si>
  <si>
    <t>-614859651</t>
  </si>
  <si>
    <t>3,23*2</t>
  </si>
  <si>
    <t>-1870471107</t>
  </si>
  <si>
    <t>-1754641086</t>
  </si>
  <si>
    <t>2064535700</t>
  </si>
  <si>
    <t>1635537196</t>
  </si>
  <si>
    <t>198567710</t>
  </si>
  <si>
    <t>7*46,44</t>
  </si>
  <si>
    <t>997221561</t>
  </si>
  <si>
    <t>Vodorovná doprava suti bez naložení, ale se složením a s hrubým urovnáním z kusových materiálů, na vzdálenost do 1 km</t>
  </si>
  <si>
    <t>-368408022</t>
  </si>
  <si>
    <t>25,6+3,251</t>
  </si>
  <si>
    <t>997221569</t>
  </si>
  <si>
    <t>-1065889180</t>
  </si>
  <si>
    <t>7*28,851</t>
  </si>
  <si>
    <t>-155384855</t>
  </si>
  <si>
    <t>1,155</t>
  </si>
  <si>
    <t>-379696642</t>
  </si>
  <si>
    <t>0,91+0,446</t>
  </si>
  <si>
    <t>-1631593341</t>
  </si>
  <si>
    <t>1,03+42,9</t>
  </si>
  <si>
    <t>998275101</t>
  </si>
  <si>
    <t>Přesun hmot pro trubní vedení hloubené z trub kameninových pro kanalizace v otevřeném výkopu dopravní vzdálenost do 15 m</t>
  </si>
  <si>
    <t>-285949628</t>
  </si>
  <si>
    <t>03 -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</si>
  <si>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</si>
  <si>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</si>
  <si>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</si>
  <si>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</si>
  <si>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</si>
  <si>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</si>
  <si>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</si>
  <si>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</si>
  <si>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</si>
  <si>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</si>
  <si>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</si>
  <si>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</si>
  <si>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</si>
  <si>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</si>
  <si>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</si>
  <si>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</si>
  <si>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</si>
  <si>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</si>
  <si>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</si>
  <si>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</si>
  <si>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</si>
  <si>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</si>
  <si>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</si>
  <si>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</si>
  <si>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</si>
  <si>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</si>
  <si>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</si>
  <si>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</si>
  <si>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</si>
  <si>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</si>
  <si>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</si>
  <si>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</si>
  <si>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X15</t>
  </si>
  <si>
    <t>Zajištění provozu dalšího subjektu nutného při přeložkách nebo poškození stávajících podzemních sítí - nutné uzavření úseků, zajištění návhradního zásobení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</si>
  <si>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</si>
  <si>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</si>
  <si>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</si>
  <si>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</si>
  <si>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</si>
  <si>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</si>
  <si>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X25</t>
  </si>
  <si>
    <t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</si>
  <si>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</si>
  <si>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</si>
  <si>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</si>
  <si>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</si>
  <si>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zkoušky hutnění, apd.) Neuvedené v jiných částech výkazů výměr.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</si>
  <si>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</si>
  <si>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</si>
  <si>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</si>
  <si>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</si>
  <si>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</si>
  <si>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</si>
  <si>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</si>
  <si>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</si>
  <si>
    <t>X35</t>
  </si>
  <si>
    <t>Rozbor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</si>
</sst>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C99FF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Alignment="1">
      <alignment vertical="center"/>
    </xf>
    <xf numFmtId="166" fontId="30" fillId="0" borderId="0" xfId="0" applyNumberFormat="1" applyFont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3" fillId="0" borderId="12" xfId="0" applyNumberFormat="1" applyFont="1" applyBorder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3" fillId="5" borderId="22" xfId="0" applyFont="1" applyFill="1" applyBorder="1" applyAlignment="1">
      <alignment horizontal="center" vertical="center"/>
    </xf>
    <xf numFmtId="0" fontId="23" fillId="5" borderId="22" xfId="0" applyFont="1" applyFill="1" applyBorder="1" applyAlignment="1">
      <alignment horizontal="left" vertical="center" wrapText="1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right" vertical="center"/>
    </xf>
    <xf numFmtId="0" fontId="23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26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20"/>
      <c r="BE5" s="223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2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20"/>
      <c r="BE6" s="224"/>
      <c r="BS6" s="17" t="s">
        <v>6</v>
      </c>
    </row>
    <row r="7" spans="1:74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ht="14.45" customHeight="1">
      <c r="B9" s="20"/>
      <c r="AR9" s="20"/>
      <c r="BE9" s="224"/>
      <c r="BS9" s="17" t="s">
        <v>6</v>
      </c>
    </row>
    <row r="10" spans="1:74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24"/>
      <c r="BS10" s="17" t="s">
        <v>6</v>
      </c>
    </row>
    <row r="11" spans="1:74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24"/>
      <c r="BS11" s="17" t="s">
        <v>6</v>
      </c>
    </row>
    <row r="12" spans="1:74" ht="6.95" customHeight="1">
      <c r="B12" s="20"/>
      <c r="AR12" s="20"/>
      <c r="BE12" s="224"/>
      <c r="BS12" s="17" t="s">
        <v>6</v>
      </c>
    </row>
    <row r="13" spans="1:74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24"/>
      <c r="BS13" s="17" t="s">
        <v>6</v>
      </c>
    </row>
    <row r="14" spans="1:74" ht="12.75">
      <c r="B14" s="20"/>
      <c r="E14" s="228" t="s">
        <v>31</v>
      </c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29"/>
      <c r="Q14" s="229"/>
      <c r="R14" s="229"/>
      <c r="S14" s="229"/>
      <c r="T14" s="229"/>
      <c r="U14" s="229"/>
      <c r="V14" s="229"/>
      <c r="W14" s="229"/>
      <c r="X14" s="229"/>
      <c r="Y14" s="229"/>
      <c r="Z14" s="229"/>
      <c r="AA14" s="229"/>
      <c r="AB14" s="229"/>
      <c r="AC14" s="229"/>
      <c r="AD14" s="229"/>
      <c r="AE14" s="229"/>
      <c r="AF14" s="229"/>
      <c r="AG14" s="229"/>
      <c r="AH14" s="229"/>
      <c r="AI14" s="229"/>
      <c r="AJ14" s="229"/>
      <c r="AK14" s="27" t="s">
        <v>28</v>
      </c>
      <c r="AN14" s="29" t="s">
        <v>31</v>
      </c>
      <c r="AR14" s="20"/>
      <c r="BE14" s="224"/>
      <c r="BS14" s="17" t="s">
        <v>6</v>
      </c>
    </row>
    <row r="15" spans="1:74" ht="6.95" customHeight="1">
      <c r="B15" s="20"/>
      <c r="AR15" s="20"/>
      <c r="BE15" s="224"/>
      <c r="BS15" s="17" t="s">
        <v>4</v>
      </c>
    </row>
    <row r="16" spans="1:74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24"/>
      <c r="BS16" s="17" t="s">
        <v>4</v>
      </c>
    </row>
    <row r="17" spans="2:7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24"/>
      <c r="BS17" s="17" t="s">
        <v>36</v>
      </c>
    </row>
    <row r="18" spans="2:71" ht="6.95" customHeight="1">
      <c r="B18" s="20"/>
      <c r="AR18" s="20"/>
      <c r="BE18" s="224"/>
      <c r="BS18" s="17" t="s">
        <v>6</v>
      </c>
    </row>
    <row r="19" spans="2:7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2:71" ht="18.399999999999999" customHeight="1">
      <c r="B20" s="20"/>
      <c r="E20" s="25" t="s">
        <v>38</v>
      </c>
      <c r="AK20" s="27" t="s">
        <v>28</v>
      </c>
      <c r="AN20" s="25" t="s">
        <v>1</v>
      </c>
      <c r="AR20" s="20"/>
      <c r="BE20" s="224"/>
      <c r="BS20" s="17" t="s">
        <v>4</v>
      </c>
    </row>
    <row r="21" spans="2:71" ht="6.95" customHeight="1">
      <c r="B21" s="20"/>
      <c r="AR21" s="20"/>
      <c r="BE21" s="224"/>
    </row>
    <row r="22" spans="2:71" ht="12" customHeight="1">
      <c r="B22" s="20"/>
      <c r="D22" s="27" t="s">
        <v>39</v>
      </c>
      <c r="AR22" s="20"/>
      <c r="BE22" s="224"/>
    </row>
    <row r="23" spans="2:71" ht="47.25" customHeight="1">
      <c r="B23" s="20"/>
      <c r="E23" s="230" t="s">
        <v>40</v>
      </c>
      <c r="F23" s="230"/>
      <c r="G23" s="230"/>
      <c r="H23" s="230"/>
      <c r="I23" s="230"/>
      <c r="J23" s="230"/>
      <c r="K23" s="230"/>
      <c r="L23" s="230"/>
      <c r="M23" s="230"/>
      <c r="N23" s="230"/>
      <c r="O23" s="230"/>
      <c r="P23" s="230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0"/>
      <c r="AL23" s="230"/>
      <c r="AM23" s="230"/>
      <c r="AN23" s="230"/>
      <c r="AR23" s="20"/>
      <c r="BE23" s="224"/>
    </row>
    <row r="24" spans="2:71" ht="6.95" customHeight="1">
      <c r="B24" s="20"/>
      <c r="AR24" s="20"/>
      <c r="BE24" s="224"/>
    </row>
    <row r="25" spans="2:7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2:71" s="1" customFormat="1" ht="25.9" customHeight="1">
      <c r="B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31">
        <f>ROUND(AG94,2)</f>
        <v>0</v>
      </c>
      <c r="AL26" s="232"/>
      <c r="AM26" s="232"/>
      <c r="AN26" s="232"/>
      <c r="AO26" s="232"/>
      <c r="AR26" s="32"/>
      <c r="BE26" s="224"/>
    </row>
    <row r="27" spans="2:71" s="1" customFormat="1" ht="6.95" customHeight="1">
      <c r="B27" s="32"/>
      <c r="AR27" s="32"/>
      <c r="BE27" s="224"/>
    </row>
    <row r="28" spans="2:71" s="1" customFormat="1" ht="12.75">
      <c r="B28" s="32"/>
      <c r="L28" s="233" t="s">
        <v>42</v>
      </c>
      <c r="M28" s="233"/>
      <c r="N28" s="233"/>
      <c r="O28" s="233"/>
      <c r="P28" s="233"/>
      <c r="W28" s="233" t="s">
        <v>43</v>
      </c>
      <c r="X28" s="233"/>
      <c r="Y28" s="233"/>
      <c r="Z28" s="233"/>
      <c r="AA28" s="233"/>
      <c r="AB28" s="233"/>
      <c r="AC28" s="233"/>
      <c r="AD28" s="233"/>
      <c r="AE28" s="233"/>
      <c r="AK28" s="233" t="s">
        <v>44</v>
      </c>
      <c r="AL28" s="233"/>
      <c r="AM28" s="233"/>
      <c r="AN28" s="233"/>
      <c r="AO28" s="233"/>
      <c r="AR28" s="32"/>
      <c r="BE28" s="224"/>
    </row>
    <row r="29" spans="2:71" s="2" customFormat="1" ht="14.45" customHeight="1">
      <c r="B29" s="36"/>
      <c r="D29" s="27" t="s">
        <v>45</v>
      </c>
      <c r="F29" s="27" t="s">
        <v>46</v>
      </c>
      <c r="L29" s="218">
        <v>0.21</v>
      </c>
      <c r="M29" s="217"/>
      <c r="N29" s="217"/>
      <c r="O29" s="217"/>
      <c r="P29" s="21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K29" s="216">
        <f>ROUND(AV94, 2)</f>
        <v>0</v>
      </c>
      <c r="AL29" s="217"/>
      <c r="AM29" s="217"/>
      <c r="AN29" s="217"/>
      <c r="AO29" s="217"/>
      <c r="AR29" s="36"/>
      <c r="BE29" s="225"/>
    </row>
    <row r="30" spans="2:71" s="2" customFormat="1" ht="14.45" customHeight="1">
      <c r="B30" s="36"/>
      <c r="F30" s="27" t="s">
        <v>47</v>
      </c>
      <c r="L30" s="218">
        <v>0.15</v>
      </c>
      <c r="M30" s="217"/>
      <c r="N30" s="217"/>
      <c r="O30" s="217"/>
      <c r="P30" s="21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K30" s="216">
        <f>ROUND(AW94, 2)</f>
        <v>0</v>
      </c>
      <c r="AL30" s="217"/>
      <c r="AM30" s="217"/>
      <c r="AN30" s="217"/>
      <c r="AO30" s="217"/>
      <c r="AR30" s="36"/>
      <c r="BE30" s="225"/>
    </row>
    <row r="31" spans="2:71" s="2" customFormat="1" ht="14.45" hidden="1" customHeight="1">
      <c r="B31" s="36"/>
      <c r="F31" s="27" t="s">
        <v>48</v>
      </c>
      <c r="L31" s="218">
        <v>0.21</v>
      </c>
      <c r="M31" s="217"/>
      <c r="N31" s="217"/>
      <c r="O31" s="217"/>
      <c r="P31" s="21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K31" s="216">
        <v>0</v>
      </c>
      <c r="AL31" s="217"/>
      <c r="AM31" s="217"/>
      <c r="AN31" s="217"/>
      <c r="AO31" s="217"/>
      <c r="AR31" s="36"/>
      <c r="BE31" s="225"/>
    </row>
    <row r="32" spans="2:71" s="2" customFormat="1" ht="14.45" hidden="1" customHeight="1">
      <c r="B32" s="36"/>
      <c r="F32" s="27" t="s">
        <v>49</v>
      </c>
      <c r="L32" s="218">
        <v>0.15</v>
      </c>
      <c r="M32" s="217"/>
      <c r="N32" s="217"/>
      <c r="O32" s="217"/>
      <c r="P32" s="21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K32" s="216">
        <v>0</v>
      </c>
      <c r="AL32" s="217"/>
      <c r="AM32" s="217"/>
      <c r="AN32" s="217"/>
      <c r="AO32" s="217"/>
      <c r="AR32" s="36"/>
      <c r="BE32" s="225"/>
    </row>
    <row r="33" spans="2:57" s="2" customFormat="1" ht="14.45" hidden="1" customHeight="1">
      <c r="B33" s="36"/>
      <c r="F33" s="27" t="s">
        <v>50</v>
      </c>
      <c r="L33" s="218">
        <v>0</v>
      </c>
      <c r="M33" s="217"/>
      <c r="N33" s="217"/>
      <c r="O33" s="217"/>
      <c r="P33" s="21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K33" s="216">
        <v>0</v>
      </c>
      <c r="AL33" s="217"/>
      <c r="AM33" s="217"/>
      <c r="AN33" s="217"/>
      <c r="AO33" s="217"/>
      <c r="AR33" s="36"/>
      <c r="BE33" s="225"/>
    </row>
    <row r="34" spans="2:57" s="1" customFormat="1" ht="6.95" customHeight="1">
      <c r="B34" s="32"/>
      <c r="AR34" s="32"/>
      <c r="BE34" s="224"/>
    </row>
    <row r="35" spans="2:57" s="1" customFormat="1" ht="25.9" customHeight="1">
      <c r="B35" s="32"/>
      <c r="C35" s="37"/>
      <c r="D35" s="38" t="s">
        <v>51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52</v>
      </c>
      <c r="U35" s="39"/>
      <c r="V35" s="39"/>
      <c r="W35" s="39"/>
      <c r="X35" s="219" t="s">
        <v>53</v>
      </c>
      <c r="Y35" s="220"/>
      <c r="Z35" s="220"/>
      <c r="AA35" s="220"/>
      <c r="AB35" s="220"/>
      <c r="AC35" s="39"/>
      <c r="AD35" s="39"/>
      <c r="AE35" s="39"/>
      <c r="AF35" s="39"/>
      <c r="AG35" s="39"/>
      <c r="AH35" s="39"/>
      <c r="AI35" s="39"/>
      <c r="AJ35" s="39"/>
      <c r="AK35" s="221">
        <f>SUM(AK26:AK33)</f>
        <v>0</v>
      </c>
      <c r="AL35" s="220"/>
      <c r="AM35" s="220"/>
      <c r="AN35" s="220"/>
      <c r="AO35" s="222"/>
      <c r="AP35" s="37"/>
      <c r="AQ35" s="37"/>
      <c r="AR35" s="32"/>
    </row>
    <row r="36" spans="2:57" s="1" customFormat="1" ht="6.95" customHeight="1">
      <c r="B36" s="32"/>
      <c r="AR36" s="32"/>
    </row>
    <row r="37" spans="2:57" s="1" customFormat="1" ht="14.45" customHeight="1">
      <c r="B37" s="32"/>
      <c r="AR37" s="32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2"/>
      <c r="D49" s="41" t="s">
        <v>54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55</v>
      </c>
      <c r="AI49" s="42"/>
      <c r="AJ49" s="42"/>
      <c r="AK49" s="42"/>
      <c r="AL49" s="42"/>
      <c r="AM49" s="42"/>
      <c r="AN49" s="42"/>
      <c r="AO49" s="42"/>
      <c r="AR49" s="32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1" customFormat="1" ht="12.75">
      <c r="B60" s="32"/>
      <c r="D60" s="43" t="s">
        <v>56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3" t="s">
        <v>57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3" t="s">
        <v>56</v>
      </c>
      <c r="AI60" s="34"/>
      <c r="AJ60" s="34"/>
      <c r="AK60" s="34"/>
      <c r="AL60" s="34"/>
      <c r="AM60" s="43" t="s">
        <v>57</v>
      </c>
      <c r="AN60" s="34"/>
      <c r="AO60" s="34"/>
      <c r="AR60" s="32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1" customFormat="1" ht="12.75">
      <c r="B64" s="32"/>
      <c r="D64" s="41" t="s">
        <v>58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1" t="s">
        <v>59</v>
      </c>
      <c r="AI64" s="42"/>
      <c r="AJ64" s="42"/>
      <c r="AK64" s="42"/>
      <c r="AL64" s="42"/>
      <c r="AM64" s="42"/>
      <c r="AN64" s="42"/>
      <c r="AO64" s="42"/>
      <c r="AR64" s="32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1" customFormat="1" ht="12.75">
      <c r="B75" s="32"/>
      <c r="D75" s="43" t="s">
        <v>56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3" t="s">
        <v>57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3" t="s">
        <v>56</v>
      </c>
      <c r="AI75" s="34"/>
      <c r="AJ75" s="34"/>
      <c r="AK75" s="34"/>
      <c r="AL75" s="34"/>
      <c r="AM75" s="43" t="s">
        <v>57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2"/>
    </row>
    <row r="81" spans="1:91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2"/>
    </row>
    <row r="82" spans="1:91" s="1" customFormat="1" ht="24.95" customHeight="1">
      <c r="B82" s="32"/>
      <c r="C82" s="21" t="s">
        <v>60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48"/>
      <c r="C84" s="27" t="s">
        <v>13</v>
      </c>
      <c r="L84" s="3" t="str">
        <f>K5</f>
        <v>M22/054</v>
      </c>
      <c r="AR84" s="48"/>
    </row>
    <row r="85" spans="1:91" s="4" customFormat="1" ht="36.950000000000003" customHeight="1">
      <c r="B85" s="49"/>
      <c r="C85" s="50" t="s">
        <v>16</v>
      </c>
      <c r="L85" s="207" t="str">
        <f>K6</f>
        <v>Pardubice, ul. Na Záboří – vodovod, kanalizace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49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7" t="s">
        <v>20</v>
      </c>
      <c r="L87" s="51" t="str">
        <f>IF(K8="","",K8)</f>
        <v>Pardubice</v>
      </c>
      <c r="AI87" s="27" t="s">
        <v>22</v>
      </c>
      <c r="AM87" s="209" t="str">
        <f>IF(AN8= "","",AN8)</f>
        <v>27. 3. 2023</v>
      </c>
      <c r="AN87" s="209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7" t="s">
        <v>24</v>
      </c>
      <c r="L89" s="3" t="str">
        <f>IF(E11= "","",E11)</f>
        <v>Vodovody a kanalizace Pardubice, a.s.</v>
      </c>
      <c r="AI89" s="27" t="s">
        <v>32</v>
      </c>
      <c r="AM89" s="210" t="str">
        <f>IF(E17="","",E17)</f>
        <v>Multiaqua s.r.o.</v>
      </c>
      <c r="AN89" s="211"/>
      <c r="AO89" s="211"/>
      <c r="AP89" s="211"/>
      <c r="AR89" s="32"/>
      <c r="AS89" s="212" t="s">
        <v>61</v>
      </c>
      <c r="AT89" s="213"/>
      <c r="AU89" s="53"/>
      <c r="AV89" s="53"/>
      <c r="AW89" s="53"/>
      <c r="AX89" s="53"/>
      <c r="AY89" s="53"/>
      <c r="AZ89" s="53"/>
      <c r="BA89" s="53"/>
      <c r="BB89" s="53"/>
      <c r="BC89" s="53"/>
      <c r="BD89" s="54"/>
    </row>
    <row r="90" spans="1:91" s="1" customFormat="1" ht="15.2" customHeight="1">
      <c r="B90" s="32"/>
      <c r="C90" s="27" t="s">
        <v>30</v>
      </c>
      <c r="L90" s="3" t="str">
        <f>IF(E14= "Vyplň údaj","",E14)</f>
        <v/>
      </c>
      <c r="AI90" s="27" t="s">
        <v>37</v>
      </c>
      <c r="AM90" s="210" t="str">
        <f>IF(E20="","",E20)</f>
        <v>Leona Šaldová</v>
      </c>
      <c r="AN90" s="211"/>
      <c r="AO90" s="211"/>
      <c r="AP90" s="211"/>
      <c r="AR90" s="32"/>
      <c r="AS90" s="214"/>
      <c r="AT90" s="215"/>
      <c r="BD90" s="56"/>
    </row>
    <row r="91" spans="1:91" s="1" customFormat="1" ht="10.9" customHeight="1">
      <c r="B91" s="32"/>
      <c r="AR91" s="32"/>
      <c r="AS91" s="214"/>
      <c r="AT91" s="215"/>
      <c r="BD91" s="56"/>
    </row>
    <row r="92" spans="1:91" s="1" customFormat="1" ht="29.25" customHeight="1">
      <c r="B92" s="32"/>
      <c r="C92" s="200" t="s">
        <v>62</v>
      </c>
      <c r="D92" s="201"/>
      <c r="E92" s="201"/>
      <c r="F92" s="201"/>
      <c r="G92" s="201"/>
      <c r="H92" s="57"/>
      <c r="I92" s="202" t="s">
        <v>63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64</v>
      </c>
      <c r="AH92" s="201"/>
      <c r="AI92" s="201"/>
      <c r="AJ92" s="201"/>
      <c r="AK92" s="201"/>
      <c r="AL92" s="201"/>
      <c r="AM92" s="201"/>
      <c r="AN92" s="202" t="s">
        <v>65</v>
      </c>
      <c r="AO92" s="201"/>
      <c r="AP92" s="204"/>
      <c r="AQ92" s="58" t="s">
        <v>66</v>
      </c>
      <c r="AR92" s="32"/>
      <c r="AS92" s="59" t="s">
        <v>67</v>
      </c>
      <c r="AT92" s="60" t="s">
        <v>68</v>
      </c>
      <c r="AU92" s="60" t="s">
        <v>69</v>
      </c>
      <c r="AV92" s="60" t="s">
        <v>70</v>
      </c>
      <c r="AW92" s="60" t="s">
        <v>71</v>
      </c>
      <c r="AX92" s="60" t="s">
        <v>72</v>
      </c>
      <c r="AY92" s="60" t="s">
        <v>73</v>
      </c>
      <c r="AZ92" s="60" t="s">
        <v>74</v>
      </c>
      <c r="BA92" s="60" t="s">
        <v>75</v>
      </c>
      <c r="BB92" s="60" t="s">
        <v>76</v>
      </c>
      <c r="BC92" s="60" t="s">
        <v>77</v>
      </c>
      <c r="BD92" s="61" t="s">
        <v>78</v>
      </c>
    </row>
    <row r="93" spans="1:91" s="1" customFormat="1" ht="10.9" customHeight="1">
      <c r="B93" s="32"/>
      <c r="AR93" s="32"/>
      <c r="AS93" s="62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4"/>
    </row>
    <row r="94" spans="1:91" s="5" customFormat="1" ht="32.450000000000003" customHeight="1">
      <c r="B94" s="63"/>
      <c r="C94" s="64" t="s">
        <v>79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205">
        <f>ROUND(SUM(AG95:AG97),2)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7" t="s">
        <v>1</v>
      </c>
      <c r="AR94" s="63"/>
      <c r="AS94" s="68">
        <f>ROUND(SUM(AS95:AS97),2)</f>
        <v>0</v>
      </c>
      <c r="AT94" s="69">
        <f>ROUND(SUM(AV94:AW94),2)</f>
        <v>0</v>
      </c>
      <c r="AU94" s="70">
        <f>ROUND(SUM(AU95:AU97),5)</f>
        <v>0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ROUND(SUM(AZ95:AZ97),2)</f>
        <v>0</v>
      </c>
      <c r="BA94" s="69">
        <f>ROUND(SUM(BA95:BA97),2)</f>
        <v>0</v>
      </c>
      <c r="BB94" s="69">
        <f>ROUND(SUM(BB95:BB97),2)</f>
        <v>0</v>
      </c>
      <c r="BC94" s="69">
        <f>ROUND(SUM(BC95:BC97),2)</f>
        <v>0</v>
      </c>
      <c r="BD94" s="71">
        <f>ROUND(SUM(BD95:BD97),2)</f>
        <v>0</v>
      </c>
      <c r="BS94" s="72" t="s">
        <v>80</v>
      </c>
      <c r="BT94" s="72" t="s">
        <v>81</v>
      </c>
      <c r="BU94" s="73" t="s">
        <v>82</v>
      </c>
      <c r="BV94" s="72" t="s">
        <v>83</v>
      </c>
      <c r="BW94" s="72" t="s">
        <v>5</v>
      </c>
      <c r="BX94" s="72" t="s">
        <v>84</v>
      </c>
      <c r="CL94" s="72" t="s">
        <v>1</v>
      </c>
    </row>
    <row r="95" spans="1:91" s="6" customFormat="1" ht="16.5" customHeight="1">
      <c r="A95" s="74" t="s">
        <v>85</v>
      </c>
      <c r="B95" s="75"/>
      <c r="C95" s="76"/>
      <c r="D95" s="199" t="s">
        <v>86</v>
      </c>
      <c r="E95" s="199"/>
      <c r="F95" s="199"/>
      <c r="G95" s="199"/>
      <c r="H95" s="199"/>
      <c r="I95" s="77"/>
      <c r="J95" s="199" t="s">
        <v>87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'SO 01 - Vodovod'!J30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8" t="s">
        <v>88</v>
      </c>
      <c r="AR95" s="75"/>
      <c r="AS95" s="79">
        <v>0</v>
      </c>
      <c r="AT95" s="80">
        <f>ROUND(SUM(AV95:AW95),2)</f>
        <v>0</v>
      </c>
      <c r="AU95" s="81">
        <f>'SO 01 - Vodovod'!P127</f>
        <v>0</v>
      </c>
      <c r="AV95" s="80">
        <f>'SO 01 - Vodovod'!J33</f>
        <v>0</v>
      </c>
      <c r="AW95" s="80">
        <f>'SO 01 - Vodovod'!J34</f>
        <v>0</v>
      </c>
      <c r="AX95" s="80">
        <f>'SO 01 - Vodovod'!J35</f>
        <v>0</v>
      </c>
      <c r="AY95" s="80">
        <f>'SO 01 - Vodovod'!J36</f>
        <v>0</v>
      </c>
      <c r="AZ95" s="80">
        <f>'SO 01 - Vodovod'!F33</f>
        <v>0</v>
      </c>
      <c r="BA95" s="80">
        <f>'SO 01 - Vodovod'!F34</f>
        <v>0</v>
      </c>
      <c r="BB95" s="80">
        <f>'SO 01 - Vodovod'!F35</f>
        <v>0</v>
      </c>
      <c r="BC95" s="80">
        <f>'SO 01 - Vodovod'!F36</f>
        <v>0</v>
      </c>
      <c r="BD95" s="82">
        <f>'SO 01 - Vodovod'!F37</f>
        <v>0</v>
      </c>
      <c r="BT95" s="83" t="s">
        <v>89</v>
      </c>
      <c r="BV95" s="83" t="s">
        <v>83</v>
      </c>
      <c r="BW95" s="83" t="s">
        <v>90</v>
      </c>
      <c r="BX95" s="83" t="s">
        <v>5</v>
      </c>
      <c r="CL95" s="83" t="s">
        <v>1</v>
      </c>
      <c r="CM95" s="83" t="s">
        <v>91</v>
      </c>
    </row>
    <row r="96" spans="1:91" s="6" customFormat="1" ht="16.5" customHeight="1">
      <c r="A96" s="74" t="s">
        <v>85</v>
      </c>
      <c r="B96" s="75"/>
      <c r="C96" s="76"/>
      <c r="D96" s="199" t="s">
        <v>92</v>
      </c>
      <c r="E96" s="199"/>
      <c r="F96" s="199"/>
      <c r="G96" s="199"/>
      <c r="H96" s="199"/>
      <c r="I96" s="77"/>
      <c r="J96" s="199" t="s">
        <v>93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'SO 02 - Kanalizace'!J30</f>
        <v>0</v>
      </c>
      <c r="AH96" s="198"/>
      <c r="AI96" s="198"/>
      <c r="AJ96" s="198"/>
      <c r="AK96" s="198"/>
      <c r="AL96" s="198"/>
      <c r="AM96" s="198"/>
      <c r="AN96" s="197">
        <f>SUM(AG96,AT96)</f>
        <v>0</v>
      </c>
      <c r="AO96" s="198"/>
      <c r="AP96" s="198"/>
      <c r="AQ96" s="78" t="s">
        <v>88</v>
      </c>
      <c r="AR96" s="75"/>
      <c r="AS96" s="79">
        <v>0</v>
      </c>
      <c r="AT96" s="80">
        <f>ROUND(SUM(AV96:AW96),2)</f>
        <v>0</v>
      </c>
      <c r="AU96" s="81">
        <f>'SO 02 - Kanalizace'!P127</f>
        <v>0</v>
      </c>
      <c r="AV96" s="80">
        <f>'SO 02 - Kanalizace'!J33</f>
        <v>0</v>
      </c>
      <c r="AW96" s="80">
        <f>'SO 02 - Kanalizace'!J34</f>
        <v>0</v>
      </c>
      <c r="AX96" s="80">
        <f>'SO 02 - Kanalizace'!J35</f>
        <v>0</v>
      </c>
      <c r="AY96" s="80">
        <f>'SO 02 - Kanalizace'!J36</f>
        <v>0</v>
      </c>
      <c r="AZ96" s="80">
        <f>'SO 02 - Kanalizace'!F33</f>
        <v>0</v>
      </c>
      <c r="BA96" s="80">
        <f>'SO 02 - Kanalizace'!F34</f>
        <v>0</v>
      </c>
      <c r="BB96" s="80">
        <f>'SO 02 - Kanalizace'!F35</f>
        <v>0</v>
      </c>
      <c r="BC96" s="80">
        <f>'SO 02 - Kanalizace'!F36</f>
        <v>0</v>
      </c>
      <c r="BD96" s="82">
        <f>'SO 02 - Kanalizace'!F37</f>
        <v>0</v>
      </c>
      <c r="BT96" s="83" t="s">
        <v>89</v>
      </c>
      <c r="BV96" s="83" t="s">
        <v>83</v>
      </c>
      <c r="BW96" s="83" t="s">
        <v>94</v>
      </c>
      <c r="BX96" s="83" t="s">
        <v>5</v>
      </c>
      <c r="CL96" s="83" t="s">
        <v>1</v>
      </c>
      <c r="CM96" s="83" t="s">
        <v>91</v>
      </c>
    </row>
    <row r="97" spans="1:91" s="6" customFormat="1" ht="16.5" customHeight="1">
      <c r="A97" s="74" t="s">
        <v>85</v>
      </c>
      <c r="B97" s="75"/>
      <c r="C97" s="76"/>
      <c r="D97" s="199" t="s">
        <v>95</v>
      </c>
      <c r="E97" s="199"/>
      <c r="F97" s="199"/>
      <c r="G97" s="199"/>
      <c r="H97" s="199"/>
      <c r="I97" s="77"/>
      <c r="J97" s="199" t="s">
        <v>96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7">
        <f>'03 - Vedlejší a ostatní n...'!J30</f>
        <v>0</v>
      </c>
      <c r="AH97" s="198"/>
      <c r="AI97" s="198"/>
      <c r="AJ97" s="198"/>
      <c r="AK97" s="198"/>
      <c r="AL97" s="198"/>
      <c r="AM97" s="198"/>
      <c r="AN97" s="197">
        <f>SUM(AG97,AT97)</f>
        <v>0</v>
      </c>
      <c r="AO97" s="198"/>
      <c r="AP97" s="198"/>
      <c r="AQ97" s="78" t="s">
        <v>88</v>
      </c>
      <c r="AR97" s="75"/>
      <c r="AS97" s="84">
        <v>0</v>
      </c>
      <c r="AT97" s="85">
        <f>ROUND(SUM(AV97:AW97),2)</f>
        <v>0</v>
      </c>
      <c r="AU97" s="86">
        <f>'03 - Vedlejší a ostatní n...'!P124</f>
        <v>0</v>
      </c>
      <c r="AV97" s="85">
        <f>'03 - Vedlejší a ostatní n...'!J33</f>
        <v>0</v>
      </c>
      <c r="AW97" s="85">
        <f>'03 - Vedlejší a ostatní n...'!J34</f>
        <v>0</v>
      </c>
      <c r="AX97" s="85">
        <f>'03 - Vedlejší a ostatní n...'!J35</f>
        <v>0</v>
      </c>
      <c r="AY97" s="85">
        <f>'03 - Vedlejší a ostatní n...'!J36</f>
        <v>0</v>
      </c>
      <c r="AZ97" s="85">
        <f>'03 - Vedlejší a ostatní n...'!F33</f>
        <v>0</v>
      </c>
      <c r="BA97" s="85">
        <f>'03 - Vedlejší a ostatní n...'!F34</f>
        <v>0</v>
      </c>
      <c r="BB97" s="85">
        <f>'03 - Vedlejší a ostatní n...'!F35</f>
        <v>0</v>
      </c>
      <c r="BC97" s="85">
        <f>'03 - Vedlejší a ostatní n...'!F36</f>
        <v>0</v>
      </c>
      <c r="BD97" s="87">
        <f>'03 - Vedlejší a ostatní n...'!F37</f>
        <v>0</v>
      </c>
      <c r="BT97" s="83" t="s">
        <v>89</v>
      </c>
      <c r="BV97" s="83" t="s">
        <v>83</v>
      </c>
      <c r="BW97" s="83" t="s">
        <v>97</v>
      </c>
      <c r="BX97" s="83" t="s">
        <v>5</v>
      </c>
      <c r="CL97" s="83" t="s">
        <v>1</v>
      </c>
      <c r="CM97" s="83" t="s">
        <v>91</v>
      </c>
    </row>
    <row r="98" spans="1:91" s="1" customFormat="1" ht="30" customHeight="1">
      <c r="B98" s="32"/>
      <c r="AR98" s="32"/>
    </row>
    <row r="99" spans="1:91" s="1" customFormat="1" ht="6.95" customHeight="1"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2"/>
    </row>
  </sheetData>
  <sheetProtection algorithmName="SHA-512" hashValue="eF4Lu8UjCTxV4wvWSEL4pJfXNi49PcxQEJ1SmAPq2cMAy32NtQhPoLEa/r5cGZ72JOWi4z5+no6TTzexVo1ASg==" saltValue="f0+8h8HfzH/LuIj0SjowNHOv82wz5R9Qu4pwHXALSGB40duZSru4wxHxw5/EiFspeNzSjdSbNlHDXIQEv6kaj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Vodovod'!C2" display="/" xr:uid="{00000000-0004-0000-0000-000000000000}"/>
    <hyperlink ref="A96" location="'SO 02 - Kanalizace'!C2" display="/" xr:uid="{00000000-0004-0000-0000-000001000000}"/>
    <hyperlink ref="A97" location="'03 - Vedlejší a ostatní n...'!C2" display="/" xr:uid="{00000000-0004-0000-0000-000002000000}"/>
  </hyperlinks>
  <pageMargins left="0.39370078740157483" right="0.39370078740157483" top="0.39370078740157483" bottom="0.39370078740157483" header="0" footer="0"/>
  <pageSetup paperSize="9" scale="74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53"/>
  <sheetViews>
    <sheetView showGridLines="0" topLeftCell="A433" workbookViewId="0">
      <selection activeCell="K435" activeCellId="9" sqref="D244 K244 D435 D439 D441 D444 K444 K441 K439 K43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2:46" ht="24.95" customHeight="1">
      <c r="B4" s="20"/>
      <c r="D4" s="21" t="s">
        <v>98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5" t="str">
        <f>'Rekapitulace stavby'!K6</f>
        <v>Pardubice, ul. Na Záboří – vodovod, kanalizace</v>
      </c>
      <c r="F7" s="236"/>
      <c r="G7" s="236"/>
      <c r="H7" s="236"/>
      <c r="L7" s="20"/>
    </row>
    <row r="8" spans="2:46" s="1" customFormat="1" ht="12" customHeight="1">
      <c r="B8" s="32"/>
      <c r="D8" s="27" t="s">
        <v>99</v>
      </c>
      <c r="L8" s="32"/>
    </row>
    <row r="9" spans="2:46" s="1" customFormat="1" ht="16.5" customHeight="1">
      <c r="B9" s="32"/>
      <c r="E9" s="207" t="s">
        <v>100</v>
      </c>
      <c r="F9" s="234"/>
      <c r="G9" s="234"/>
      <c r="H9" s="23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7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71.25" customHeight="1">
      <c r="B27" s="89"/>
      <c r="E27" s="230" t="s">
        <v>40</v>
      </c>
      <c r="F27" s="230"/>
      <c r="G27" s="230"/>
      <c r="H27" s="23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41</v>
      </c>
      <c r="J30" s="66">
        <f>ROUND(J127,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5" t="s">
        <v>45</v>
      </c>
      <c r="E33" s="27" t="s">
        <v>46</v>
      </c>
      <c r="F33" s="91">
        <f>ROUND((SUM(BE127:BE452)),  2)</f>
        <v>0</v>
      </c>
      <c r="I33" s="92">
        <v>0.21</v>
      </c>
      <c r="J33" s="91">
        <f>ROUND(((SUM(BE127:BE452))*I33),  2)</f>
        <v>0</v>
      </c>
      <c r="L33" s="32"/>
    </row>
    <row r="34" spans="2:12" s="1" customFormat="1" ht="14.45" customHeight="1">
      <c r="B34" s="32"/>
      <c r="E34" s="27" t="s">
        <v>47</v>
      </c>
      <c r="F34" s="91">
        <f>ROUND((SUM(BF127:BF452)),  2)</f>
        <v>0</v>
      </c>
      <c r="I34" s="92">
        <v>0.15</v>
      </c>
      <c r="J34" s="91">
        <f>ROUND(((SUM(BF127:BF452))*I34),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91">
        <f>ROUND((SUM(BG127:BG452)),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91">
        <f>ROUND((SUM(BH127:BH452)),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91">
        <f>ROUND((SUM(BI127:BI452)),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51</v>
      </c>
      <c r="E39" s="57"/>
      <c r="F39" s="57"/>
      <c r="G39" s="95" t="s">
        <v>52</v>
      </c>
      <c r="H39" s="96" t="s">
        <v>53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56</v>
      </c>
      <c r="E61" s="34"/>
      <c r="F61" s="99" t="s">
        <v>57</v>
      </c>
      <c r="G61" s="43" t="s">
        <v>56</v>
      </c>
      <c r="H61" s="34"/>
      <c r="I61" s="34"/>
      <c r="J61" s="100" t="s">
        <v>57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56</v>
      </c>
      <c r="E76" s="34"/>
      <c r="F76" s="99" t="s">
        <v>57</v>
      </c>
      <c r="G76" s="43" t="s">
        <v>56</v>
      </c>
      <c r="H76" s="34"/>
      <c r="I76" s="34"/>
      <c r="J76" s="100" t="s">
        <v>57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101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5" t="str">
        <f>E7</f>
        <v>Pardubice, ul. Na Záboří – vodovod, kanalizace</v>
      </c>
      <c r="F85" s="236"/>
      <c r="G85" s="236"/>
      <c r="H85" s="236"/>
      <c r="L85" s="32"/>
    </row>
    <row r="86" spans="2:47" s="1" customFormat="1" ht="12" customHeight="1">
      <c r="B86" s="32"/>
      <c r="C86" s="27" t="s">
        <v>99</v>
      </c>
      <c r="L86" s="32"/>
    </row>
    <row r="87" spans="2:47" s="1" customFormat="1" ht="16.5" customHeight="1">
      <c r="B87" s="32"/>
      <c r="E87" s="207" t="str">
        <f>E9</f>
        <v>SO 01 - Vodovod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Pardubice</v>
      </c>
      <c r="I89" s="27" t="s">
        <v>22</v>
      </c>
      <c r="J89" s="52" t="str">
        <f>IF(J12="","",J12)</f>
        <v>27. 3. 2023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32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Leona Šaldová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102</v>
      </c>
      <c r="D94" s="93"/>
      <c r="E94" s="93"/>
      <c r="F94" s="93"/>
      <c r="G94" s="93"/>
      <c r="H94" s="93"/>
      <c r="I94" s="93"/>
      <c r="J94" s="102" t="s">
        <v>103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104</v>
      </c>
      <c r="J96" s="66">
        <f>J127</f>
        <v>0</v>
      </c>
      <c r="L96" s="32"/>
      <c r="AU96" s="17" t="s">
        <v>105</v>
      </c>
    </row>
    <row r="97" spans="2:12" s="8" customFormat="1" ht="24.95" customHeight="1">
      <c r="B97" s="104"/>
      <c r="D97" s="105" t="s">
        <v>106</v>
      </c>
      <c r="E97" s="106"/>
      <c r="F97" s="106"/>
      <c r="G97" s="106"/>
      <c r="H97" s="106"/>
      <c r="I97" s="106"/>
      <c r="J97" s="107">
        <f>J128</f>
        <v>0</v>
      </c>
      <c r="L97" s="104"/>
    </row>
    <row r="98" spans="2:12" s="9" customFormat="1" ht="19.899999999999999" customHeight="1">
      <c r="B98" s="108"/>
      <c r="D98" s="109" t="s">
        <v>107</v>
      </c>
      <c r="E98" s="110"/>
      <c r="F98" s="110"/>
      <c r="G98" s="110"/>
      <c r="H98" s="110"/>
      <c r="I98" s="110"/>
      <c r="J98" s="111">
        <f>J129</f>
        <v>0</v>
      </c>
      <c r="L98" s="108"/>
    </row>
    <row r="99" spans="2:12" s="9" customFormat="1" ht="19.899999999999999" customHeight="1">
      <c r="B99" s="108"/>
      <c r="D99" s="109" t="s">
        <v>108</v>
      </c>
      <c r="E99" s="110"/>
      <c r="F99" s="110"/>
      <c r="G99" s="110"/>
      <c r="H99" s="110"/>
      <c r="I99" s="110"/>
      <c r="J99" s="111">
        <f>J281</f>
        <v>0</v>
      </c>
      <c r="L99" s="108"/>
    </row>
    <row r="100" spans="2:12" s="9" customFormat="1" ht="19.899999999999999" customHeight="1">
      <c r="B100" s="108"/>
      <c r="D100" s="109" t="s">
        <v>109</v>
      </c>
      <c r="E100" s="110"/>
      <c r="F100" s="110"/>
      <c r="G100" s="110"/>
      <c r="H100" s="110"/>
      <c r="I100" s="110"/>
      <c r="J100" s="111">
        <f>J289</f>
        <v>0</v>
      </c>
      <c r="L100" s="108"/>
    </row>
    <row r="101" spans="2:12" s="9" customFormat="1" ht="19.899999999999999" customHeight="1">
      <c r="B101" s="108"/>
      <c r="D101" s="109" t="s">
        <v>110</v>
      </c>
      <c r="E101" s="110"/>
      <c r="F101" s="110"/>
      <c r="G101" s="110"/>
      <c r="H101" s="110"/>
      <c r="I101" s="110"/>
      <c r="J101" s="111">
        <f>J302</f>
        <v>0</v>
      </c>
      <c r="L101" s="108"/>
    </row>
    <row r="102" spans="2:12" s="9" customFormat="1" ht="19.899999999999999" customHeight="1">
      <c r="B102" s="108"/>
      <c r="D102" s="109" t="s">
        <v>111</v>
      </c>
      <c r="E102" s="110"/>
      <c r="F102" s="110"/>
      <c r="G102" s="110"/>
      <c r="H102" s="110"/>
      <c r="I102" s="110"/>
      <c r="J102" s="111">
        <f>J345</f>
        <v>0</v>
      </c>
      <c r="L102" s="108"/>
    </row>
    <row r="103" spans="2:12" s="9" customFormat="1" ht="19.899999999999999" customHeight="1">
      <c r="B103" s="108"/>
      <c r="D103" s="109" t="s">
        <v>112</v>
      </c>
      <c r="E103" s="110"/>
      <c r="F103" s="110"/>
      <c r="G103" s="110"/>
      <c r="H103" s="110"/>
      <c r="I103" s="110"/>
      <c r="J103" s="111">
        <f>J419</f>
        <v>0</v>
      </c>
      <c r="L103" s="108"/>
    </row>
    <row r="104" spans="2:12" s="9" customFormat="1" ht="19.899999999999999" customHeight="1">
      <c r="B104" s="108"/>
      <c r="D104" s="109" t="s">
        <v>113</v>
      </c>
      <c r="E104" s="110"/>
      <c r="F104" s="110"/>
      <c r="G104" s="110"/>
      <c r="H104" s="110"/>
      <c r="I104" s="110"/>
      <c r="J104" s="111">
        <f>J430</f>
        <v>0</v>
      </c>
      <c r="L104" s="108"/>
    </row>
    <row r="105" spans="2:12" s="9" customFormat="1" ht="19.899999999999999" customHeight="1">
      <c r="B105" s="108"/>
      <c r="D105" s="109" t="s">
        <v>114</v>
      </c>
      <c r="E105" s="110"/>
      <c r="F105" s="110"/>
      <c r="G105" s="110"/>
      <c r="H105" s="110"/>
      <c r="I105" s="110"/>
      <c r="J105" s="111">
        <f>J443</f>
        <v>0</v>
      </c>
      <c r="L105" s="108"/>
    </row>
    <row r="106" spans="2:12" s="8" customFormat="1" ht="24.95" customHeight="1">
      <c r="B106" s="104"/>
      <c r="D106" s="105" t="s">
        <v>115</v>
      </c>
      <c r="E106" s="106"/>
      <c r="F106" s="106"/>
      <c r="G106" s="106"/>
      <c r="H106" s="106"/>
      <c r="I106" s="106"/>
      <c r="J106" s="107">
        <f>J445</f>
        <v>0</v>
      </c>
      <c r="L106" s="104"/>
    </row>
    <row r="107" spans="2:12" s="9" customFormat="1" ht="19.899999999999999" customHeight="1">
      <c r="B107" s="108"/>
      <c r="D107" s="109" t="s">
        <v>116</v>
      </c>
      <c r="E107" s="110"/>
      <c r="F107" s="110"/>
      <c r="G107" s="110"/>
      <c r="H107" s="110"/>
      <c r="I107" s="110"/>
      <c r="J107" s="111">
        <f>J446</f>
        <v>0</v>
      </c>
      <c r="L107" s="108"/>
    </row>
    <row r="108" spans="2:12" s="1" customFormat="1" ht="21.75" customHeight="1">
      <c r="B108" s="32"/>
      <c r="L108" s="32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5" customHeight="1">
      <c r="B114" s="32"/>
      <c r="C114" s="21" t="s">
        <v>117</v>
      </c>
      <c r="L114" s="32"/>
    </row>
    <row r="115" spans="2:63" s="1" customFormat="1" ht="6.95" customHeight="1">
      <c r="B115" s="32"/>
      <c r="L115" s="32"/>
    </row>
    <row r="116" spans="2:63" s="1" customFormat="1" ht="12" customHeight="1">
      <c r="B116" s="32"/>
      <c r="C116" s="27" t="s">
        <v>16</v>
      </c>
      <c r="L116" s="32"/>
    </row>
    <row r="117" spans="2:63" s="1" customFormat="1" ht="16.5" customHeight="1">
      <c r="B117" s="32"/>
      <c r="E117" s="235" t="str">
        <f>E7</f>
        <v>Pardubice, ul. Na Záboří – vodovod, kanalizace</v>
      </c>
      <c r="F117" s="236"/>
      <c r="G117" s="236"/>
      <c r="H117" s="236"/>
      <c r="L117" s="32"/>
    </row>
    <row r="118" spans="2:63" s="1" customFormat="1" ht="12" customHeight="1">
      <c r="B118" s="32"/>
      <c r="C118" s="27" t="s">
        <v>99</v>
      </c>
      <c r="L118" s="32"/>
    </row>
    <row r="119" spans="2:63" s="1" customFormat="1" ht="16.5" customHeight="1">
      <c r="B119" s="32"/>
      <c r="E119" s="207" t="str">
        <f>E9</f>
        <v>SO 01 - Vodovod</v>
      </c>
      <c r="F119" s="234"/>
      <c r="G119" s="234"/>
      <c r="H119" s="23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F12</f>
        <v>Pardubice</v>
      </c>
      <c r="I121" s="27" t="s">
        <v>22</v>
      </c>
      <c r="J121" s="52" t="str">
        <f>IF(J12="","",J12)</f>
        <v>27. 3. 2023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E15</f>
        <v>Vodovody a kanalizace Pardubice, a.s.</v>
      </c>
      <c r="I123" s="27" t="s">
        <v>32</v>
      </c>
      <c r="J123" s="30" t="str">
        <f>E21</f>
        <v>Multiaqua s.r.o.</v>
      </c>
      <c r="L123" s="32"/>
    </row>
    <row r="124" spans="2:63" s="1" customFormat="1" ht="15.2" customHeight="1">
      <c r="B124" s="32"/>
      <c r="C124" s="27" t="s">
        <v>30</v>
      </c>
      <c r="F124" s="25" t="str">
        <f>IF(E18="","",E18)</f>
        <v>Vyplň údaj</v>
      </c>
      <c r="I124" s="27" t="s">
        <v>37</v>
      </c>
      <c r="J124" s="30" t="str">
        <f>E24</f>
        <v>Leona Šaldová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2"/>
      <c r="C126" s="113" t="s">
        <v>118</v>
      </c>
      <c r="D126" s="114" t="s">
        <v>66</v>
      </c>
      <c r="E126" s="114" t="s">
        <v>62</v>
      </c>
      <c r="F126" s="114" t="s">
        <v>63</v>
      </c>
      <c r="G126" s="114" t="s">
        <v>119</v>
      </c>
      <c r="H126" s="114" t="s">
        <v>120</v>
      </c>
      <c r="I126" s="114" t="s">
        <v>121</v>
      </c>
      <c r="J126" s="114" t="s">
        <v>103</v>
      </c>
      <c r="K126" s="115" t="s">
        <v>122</v>
      </c>
      <c r="L126" s="112"/>
      <c r="M126" s="59" t="s">
        <v>1</v>
      </c>
      <c r="N126" s="60" t="s">
        <v>45</v>
      </c>
      <c r="O126" s="60" t="s">
        <v>123</v>
      </c>
      <c r="P126" s="60" t="s">
        <v>124</v>
      </c>
      <c r="Q126" s="60" t="s">
        <v>125</v>
      </c>
      <c r="R126" s="60" t="s">
        <v>126</v>
      </c>
      <c r="S126" s="60" t="s">
        <v>127</v>
      </c>
      <c r="T126" s="61" t="s">
        <v>128</v>
      </c>
    </row>
    <row r="127" spans="2:63" s="1" customFormat="1" ht="22.9" customHeight="1">
      <c r="B127" s="32"/>
      <c r="C127" s="64" t="s">
        <v>129</v>
      </c>
      <c r="J127" s="116">
        <f>BK127</f>
        <v>0</v>
      </c>
      <c r="L127" s="32"/>
      <c r="M127" s="62"/>
      <c r="N127" s="53"/>
      <c r="O127" s="53"/>
      <c r="P127" s="117">
        <f>P128+P445</f>
        <v>0</v>
      </c>
      <c r="Q127" s="53"/>
      <c r="R127" s="117">
        <f>R128+R445</f>
        <v>290.50633729999998</v>
      </c>
      <c r="S127" s="53"/>
      <c r="T127" s="118">
        <f>T128+T445</f>
        <v>75.353462999999991</v>
      </c>
      <c r="AT127" s="17" t="s">
        <v>80</v>
      </c>
      <c r="AU127" s="17" t="s">
        <v>105</v>
      </c>
      <c r="BK127" s="119">
        <f>BK128+BK445</f>
        <v>0</v>
      </c>
    </row>
    <row r="128" spans="2:63" s="11" customFormat="1" ht="25.9" customHeight="1">
      <c r="B128" s="120"/>
      <c r="D128" s="121" t="s">
        <v>80</v>
      </c>
      <c r="E128" s="122" t="s">
        <v>130</v>
      </c>
      <c r="F128" s="122" t="s">
        <v>131</v>
      </c>
      <c r="I128" s="123"/>
      <c r="J128" s="124">
        <f>BK128</f>
        <v>0</v>
      </c>
      <c r="L128" s="120"/>
      <c r="M128" s="125"/>
      <c r="P128" s="126">
        <f>P129+P281+P289+P302+P345+P419+P430+P443</f>
        <v>0</v>
      </c>
      <c r="R128" s="126">
        <f>R129+R281+R289+R302+R345+R419+R430+R443</f>
        <v>290.50627029999998</v>
      </c>
      <c r="T128" s="127">
        <f>T129+T281+T289+T302+T345+T419+T430+T443</f>
        <v>75.353462999999991</v>
      </c>
      <c r="AR128" s="121" t="s">
        <v>89</v>
      </c>
      <c r="AT128" s="128" t="s">
        <v>80</v>
      </c>
      <c r="AU128" s="128" t="s">
        <v>81</v>
      </c>
      <c r="AY128" s="121" t="s">
        <v>132</v>
      </c>
      <c r="BK128" s="129">
        <f>BK129+BK281+BK289+BK302+BK345+BK419+BK430+BK443</f>
        <v>0</v>
      </c>
    </row>
    <row r="129" spans="2:65" s="11" customFormat="1" ht="22.9" customHeight="1">
      <c r="B129" s="120"/>
      <c r="D129" s="121" t="s">
        <v>80</v>
      </c>
      <c r="E129" s="130" t="s">
        <v>89</v>
      </c>
      <c r="F129" s="130" t="s">
        <v>133</v>
      </c>
      <c r="I129" s="123"/>
      <c r="J129" s="131">
        <f>BK129</f>
        <v>0</v>
      </c>
      <c r="L129" s="120"/>
      <c r="M129" s="125"/>
      <c r="P129" s="126">
        <f>SUM(P130:P280)</f>
        <v>0</v>
      </c>
      <c r="R129" s="126">
        <f>SUM(R130:R280)</f>
        <v>221.43589896</v>
      </c>
      <c r="T129" s="127">
        <f>SUM(T130:T280)</f>
        <v>75.353462999999991</v>
      </c>
      <c r="AR129" s="121" t="s">
        <v>89</v>
      </c>
      <c r="AT129" s="128" t="s">
        <v>80</v>
      </c>
      <c r="AU129" s="128" t="s">
        <v>89</v>
      </c>
      <c r="AY129" s="121" t="s">
        <v>132</v>
      </c>
      <c r="BK129" s="129">
        <f>SUM(BK130:BK280)</f>
        <v>0</v>
      </c>
    </row>
    <row r="130" spans="2:65" s="1" customFormat="1" ht="62.65" customHeight="1">
      <c r="B130" s="32"/>
      <c r="C130" s="132" t="s">
        <v>89</v>
      </c>
      <c r="D130" s="132" t="s">
        <v>134</v>
      </c>
      <c r="E130" s="133" t="s">
        <v>135</v>
      </c>
      <c r="F130" s="134" t="s">
        <v>136</v>
      </c>
      <c r="G130" s="135" t="s">
        <v>137</v>
      </c>
      <c r="H130" s="136">
        <v>26.835000000000001</v>
      </c>
      <c r="I130" s="137"/>
      <c r="J130" s="138">
        <f>ROUND(I130*H130,2)</f>
        <v>0</v>
      </c>
      <c r="K130" s="134" t="s">
        <v>138</v>
      </c>
      <c r="L130" s="32"/>
      <c r="M130" s="139" t="s">
        <v>1</v>
      </c>
      <c r="N130" s="140" t="s">
        <v>46</v>
      </c>
      <c r="P130" s="141">
        <f>O130*H130</f>
        <v>0</v>
      </c>
      <c r="Q130" s="141">
        <v>0</v>
      </c>
      <c r="R130" s="141">
        <f>Q130*H130</f>
        <v>0</v>
      </c>
      <c r="S130" s="141">
        <v>0.26</v>
      </c>
      <c r="T130" s="142">
        <f>S130*H130</f>
        <v>6.9771000000000001</v>
      </c>
      <c r="AR130" s="143" t="s">
        <v>139</v>
      </c>
      <c r="AT130" s="143" t="s">
        <v>134</v>
      </c>
      <c r="AU130" s="143" t="s">
        <v>91</v>
      </c>
      <c r="AY130" s="17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89</v>
      </c>
      <c r="BK130" s="144">
        <f>ROUND(I130*H130,2)</f>
        <v>0</v>
      </c>
      <c r="BL130" s="17" t="s">
        <v>139</v>
      </c>
      <c r="BM130" s="143" t="s">
        <v>140</v>
      </c>
    </row>
    <row r="131" spans="2:65" s="12" customFormat="1">
      <c r="B131" s="145"/>
      <c r="D131" s="146" t="s">
        <v>141</v>
      </c>
      <c r="E131" s="147" t="s">
        <v>1</v>
      </c>
      <c r="F131" s="148" t="s">
        <v>142</v>
      </c>
      <c r="H131" s="149">
        <v>26.835000000000001</v>
      </c>
      <c r="I131" s="150"/>
      <c r="L131" s="145"/>
      <c r="M131" s="151"/>
      <c r="T131" s="152"/>
      <c r="AT131" s="147" t="s">
        <v>141</v>
      </c>
      <c r="AU131" s="147" t="s">
        <v>91</v>
      </c>
      <c r="AV131" s="12" t="s">
        <v>91</v>
      </c>
      <c r="AW131" s="12" t="s">
        <v>36</v>
      </c>
      <c r="AX131" s="12" t="s">
        <v>89</v>
      </c>
      <c r="AY131" s="147" t="s">
        <v>132</v>
      </c>
    </row>
    <row r="132" spans="2:65" s="1" customFormat="1" ht="66.75" customHeight="1">
      <c r="B132" s="32"/>
      <c r="C132" s="132" t="s">
        <v>91</v>
      </c>
      <c r="D132" s="132" t="s">
        <v>134</v>
      </c>
      <c r="E132" s="133" t="s">
        <v>143</v>
      </c>
      <c r="F132" s="134" t="s">
        <v>144</v>
      </c>
      <c r="G132" s="135" t="s">
        <v>137</v>
      </c>
      <c r="H132" s="136">
        <v>25.45</v>
      </c>
      <c r="I132" s="137"/>
      <c r="J132" s="138">
        <f>ROUND(I132*H132,2)</f>
        <v>0</v>
      </c>
      <c r="K132" s="134" t="s">
        <v>138</v>
      </c>
      <c r="L132" s="32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0.28999999999999998</v>
      </c>
      <c r="T132" s="142">
        <f>S132*H132</f>
        <v>7.3804999999999996</v>
      </c>
      <c r="AR132" s="143" t="s">
        <v>139</v>
      </c>
      <c r="AT132" s="143" t="s">
        <v>134</v>
      </c>
      <c r="AU132" s="143" t="s">
        <v>91</v>
      </c>
      <c r="AY132" s="17" t="s">
        <v>132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89</v>
      </c>
      <c r="BK132" s="144">
        <f>ROUND(I132*H132,2)</f>
        <v>0</v>
      </c>
      <c r="BL132" s="17" t="s">
        <v>139</v>
      </c>
      <c r="BM132" s="143" t="s">
        <v>145</v>
      </c>
    </row>
    <row r="133" spans="2:65" s="1" customFormat="1" ht="19.5">
      <c r="B133" s="32"/>
      <c r="D133" s="146" t="s">
        <v>146</v>
      </c>
      <c r="F133" s="153" t="s">
        <v>147</v>
      </c>
      <c r="I133" s="154"/>
      <c r="L133" s="32"/>
      <c r="M133" s="155"/>
      <c r="T133" s="56"/>
      <c r="AT133" s="17" t="s">
        <v>146</v>
      </c>
      <c r="AU133" s="17" t="s">
        <v>91</v>
      </c>
    </row>
    <row r="134" spans="2:65" s="13" customFormat="1">
      <c r="B134" s="156"/>
      <c r="D134" s="146" t="s">
        <v>141</v>
      </c>
      <c r="E134" s="157" t="s">
        <v>1</v>
      </c>
      <c r="F134" s="158" t="s">
        <v>148</v>
      </c>
      <c r="H134" s="157" t="s">
        <v>1</v>
      </c>
      <c r="I134" s="159"/>
      <c r="L134" s="156"/>
      <c r="M134" s="160"/>
      <c r="T134" s="161"/>
      <c r="AT134" s="157" t="s">
        <v>141</v>
      </c>
      <c r="AU134" s="157" t="s">
        <v>91</v>
      </c>
      <c r="AV134" s="13" t="s">
        <v>89</v>
      </c>
      <c r="AW134" s="13" t="s">
        <v>36</v>
      </c>
      <c r="AX134" s="13" t="s">
        <v>81</v>
      </c>
      <c r="AY134" s="157" t="s">
        <v>132</v>
      </c>
    </row>
    <row r="135" spans="2:65" s="13" customFormat="1">
      <c r="B135" s="156"/>
      <c r="D135" s="146" t="s">
        <v>141</v>
      </c>
      <c r="E135" s="157" t="s">
        <v>1</v>
      </c>
      <c r="F135" s="158" t="s">
        <v>149</v>
      </c>
      <c r="H135" s="157" t="s">
        <v>1</v>
      </c>
      <c r="I135" s="159"/>
      <c r="L135" s="156"/>
      <c r="M135" s="160"/>
      <c r="T135" s="161"/>
      <c r="AT135" s="157" t="s">
        <v>141</v>
      </c>
      <c r="AU135" s="157" t="s">
        <v>91</v>
      </c>
      <c r="AV135" s="13" t="s">
        <v>89</v>
      </c>
      <c r="AW135" s="13" t="s">
        <v>36</v>
      </c>
      <c r="AX135" s="13" t="s">
        <v>81</v>
      </c>
      <c r="AY135" s="157" t="s">
        <v>132</v>
      </c>
    </row>
    <row r="136" spans="2:65" s="13" customFormat="1">
      <c r="B136" s="156"/>
      <c r="D136" s="146" t="s">
        <v>141</v>
      </c>
      <c r="E136" s="157" t="s">
        <v>1</v>
      </c>
      <c r="F136" s="158" t="s">
        <v>150</v>
      </c>
      <c r="H136" s="157" t="s">
        <v>1</v>
      </c>
      <c r="I136" s="159"/>
      <c r="L136" s="156"/>
      <c r="M136" s="160"/>
      <c r="T136" s="161"/>
      <c r="AT136" s="157" t="s">
        <v>141</v>
      </c>
      <c r="AU136" s="157" t="s">
        <v>91</v>
      </c>
      <c r="AV136" s="13" t="s">
        <v>89</v>
      </c>
      <c r="AW136" s="13" t="s">
        <v>36</v>
      </c>
      <c r="AX136" s="13" t="s">
        <v>81</v>
      </c>
      <c r="AY136" s="157" t="s">
        <v>132</v>
      </c>
    </row>
    <row r="137" spans="2:65" s="12" customFormat="1">
      <c r="B137" s="145"/>
      <c r="D137" s="146" t="s">
        <v>141</v>
      </c>
      <c r="E137" s="147" t="s">
        <v>1</v>
      </c>
      <c r="F137" s="148" t="s">
        <v>151</v>
      </c>
      <c r="H137" s="149">
        <v>7.56</v>
      </c>
      <c r="I137" s="150"/>
      <c r="L137" s="145"/>
      <c r="M137" s="151"/>
      <c r="T137" s="152"/>
      <c r="AT137" s="147" t="s">
        <v>141</v>
      </c>
      <c r="AU137" s="147" t="s">
        <v>91</v>
      </c>
      <c r="AV137" s="12" t="s">
        <v>91</v>
      </c>
      <c r="AW137" s="12" t="s">
        <v>36</v>
      </c>
      <c r="AX137" s="12" t="s">
        <v>81</v>
      </c>
      <c r="AY137" s="147" t="s">
        <v>132</v>
      </c>
    </row>
    <row r="138" spans="2:65" s="12" customFormat="1">
      <c r="B138" s="145"/>
      <c r="D138" s="146" t="s">
        <v>141</v>
      </c>
      <c r="E138" s="147" t="s">
        <v>1</v>
      </c>
      <c r="F138" s="148" t="s">
        <v>152</v>
      </c>
      <c r="H138" s="149">
        <v>17.89</v>
      </c>
      <c r="I138" s="150"/>
      <c r="L138" s="145"/>
      <c r="M138" s="151"/>
      <c r="T138" s="152"/>
      <c r="AT138" s="147" t="s">
        <v>141</v>
      </c>
      <c r="AU138" s="147" t="s">
        <v>91</v>
      </c>
      <c r="AV138" s="12" t="s">
        <v>91</v>
      </c>
      <c r="AW138" s="12" t="s">
        <v>36</v>
      </c>
      <c r="AX138" s="12" t="s">
        <v>81</v>
      </c>
      <c r="AY138" s="147" t="s">
        <v>132</v>
      </c>
    </row>
    <row r="139" spans="2:65" s="14" customFormat="1">
      <c r="B139" s="162"/>
      <c r="D139" s="146" t="s">
        <v>141</v>
      </c>
      <c r="E139" s="163" t="s">
        <v>1</v>
      </c>
      <c r="F139" s="164" t="s">
        <v>153</v>
      </c>
      <c r="H139" s="165">
        <v>25.45</v>
      </c>
      <c r="I139" s="166"/>
      <c r="L139" s="162"/>
      <c r="M139" s="167"/>
      <c r="T139" s="168"/>
      <c r="AT139" s="163" t="s">
        <v>141</v>
      </c>
      <c r="AU139" s="163" t="s">
        <v>91</v>
      </c>
      <c r="AV139" s="14" t="s">
        <v>139</v>
      </c>
      <c r="AW139" s="14" t="s">
        <v>36</v>
      </c>
      <c r="AX139" s="14" t="s">
        <v>89</v>
      </c>
      <c r="AY139" s="163" t="s">
        <v>132</v>
      </c>
    </row>
    <row r="140" spans="2:65" s="1" customFormat="1" ht="66.75" customHeight="1">
      <c r="B140" s="32"/>
      <c r="C140" s="132" t="s">
        <v>154</v>
      </c>
      <c r="D140" s="132" t="s">
        <v>134</v>
      </c>
      <c r="E140" s="133" t="s">
        <v>155</v>
      </c>
      <c r="F140" s="134" t="s">
        <v>156</v>
      </c>
      <c r="G140" s="135" t="s">
        <v>137</v>
      </c>
      <c r="H140" s="136">
        <v>106.61</v>
      </c>
      <c r="I140" s="137"/>
      <c r="J140" s="138">
        <f>ROUND(I140*H140,2)</f>
        <v>0</v>
      </c>
      <c r="K140" s="134" t="s">
        <v>138</v>
      </c>
      <c r="L140" s="32"/>
      <c r="M140" s="139" t="s">
        <v>1</v>
      </c>
      <c r="N140" s="140" t="s">
        <v>46</v>
      </c>
      <c r="P140" s="141">
        <f>O140*H140</f>
        <v>0</v>
      </c>
      <c r="Q140" s="141">
        <v>0</v>
      </c>
      <c r="R140" s="141">
        <f>Q140*H140</f>
        <v>0</v>
      </c>
      <c r="S140" s="141">
        <v>0.44</v>
      </c>
      <c r="T140" s="142">
        <f>S140*H140</f>
        <v>46.9084</v>
      </c>
      <c r="AR140" s="143" t="s">
        <v>139</v>
      </c>
      <c r="AT140" s="143" t="s">
        <v>134</v>
      </c>
      <c r="AU140" s="143" t="s">
        <v>91</v>
      </c>
      <c r="AY140" s="17" t="s">
        <v>132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89</v>
      </c>
      <c r="BK140" s="144">
        <f>ROUND(I140*H140,2)</f>
        <v>0</v>
      </c>
      <c r="BL140" s="17" t="s">
        <v>139</v>
      </c>
      <c r="BM140" s="143" t="s">
        <v>157</v>
      </c>
    </row>
    <row r="141" spans="2:65" s="13" customFormat="1">
      <c r="B141" s="156"/>
      <c r="D141" s="146" t="s">
        <v>141</v>
      </c>
      <c r="E141" s="157" t="s">
        <v>1</v>
      </c>
      <c r="F141" s="158" t="s">
        <v>148</v>
      </c>
      <c r="H141" s="157" t="s">
        <v>1</v>
      </c>
      <c r="I141" s="159"/>
      <c r="L141" s="156"/>
      <c r="M141" s="160"/>
      <c r="T141" s="161"/>
      <c r="AT141" s="157" t="s">
        <v>141</v>
      </c>
      <c r="AU141" s="157" t="s">
        <v>91</v>
      </c>
      <c r="AV141" s="13" t="s">
        <v>89</v>
      </c>
      <c r="AW141" s="13" t="s">
        <v>36</v>
      </c>
      <c r="AX141" s="13" t="s">
        <v>81</v>
      </c>
      <c r="AY141" s="157" t="s">
        <v>132</v>
      </c>
    </row>
    <row r="142" spans="2:65" s="13" customFormat="1">
      <c r="B142" s="156"/>
      <c r="D142" s="146" t="s">
        <v>141</v>
      </c>
      <c r="E142" s="157" t="s">
        <v>1</v>
      </c>
      <c r="F142" s="158" t="s">
        <v>149</v>
      </c>
      <c r="H142" s="157" t="s">
        <v>1</v>
      </c>
      <c r="I142" s="159"/>
      <c r="L142" s="156"/>
      <c r="M142" s="160"/>
      <c r="T142" s="161"/>
      <c r="AT142" s="157" t="s">
        <v>141</v>
      </c>
      <c r="AU142" s="157" t="s">
        <v>91</v>
      </c>
      <c r="AV142" s="13" t="s">
        <v>89</v>
      </c>
      <c r="AW142" s="13" t="s">
        <v>36</v>
      </c>
      <c r="AX142" s="13" t="s">
        <v>81</v>
      </c>
      <c r="AY142" s="157" t="s">
        <v>132</v>
      </c>
    </row>
    <row r="143" spans="2:65" s="13" customFormat="1">
      <c r="B143" s="156"/>
      <c r="D143" s="146" t="s">
        <v>141</v>
      </c>
      <c r="E143" s="157" t="s">
        <v>1</v>
      </c>
      <c r="F143" s="158" t="s">
        <v>158</v>
      </c>
      <c r="H143" s="157" t="s">
        <v>1</v>
      </c>
      <c r="I143" s="159"/>
      <c r="L143" s="156"/>
      <c r="M143" s="160"/>
      <c r="T143" s="161"/>
      <c r="AT143" s="157" t="s">
        <v>141</v>
      </c>
      <c r="AU143" s="157" t="s">
        <v>91</v>
      </c>
      <c r="AV143" s="13" t="s">
        <v>89</v>
      </c>
      <c r="AW143" s="13" t="s">
        <v>36</v>
      </c>
      <c r="AX143" s="13" t="s">
        <v>81</v>
      </c>
      <c r="AY143" s="157" t="s">
        <v>132</v>
      </c>
    </row>
    <row r="144" spans="2:65" s="12" customFormat="1">
      <c r="B144" s="145"/>
      <c r="D144" s="146" t="s">
        <v>141</v>
      </c>
      <c r="E144" s="147" t="s">
        <v>1</v>
      </c>
      <c r="F144" s="148" t="s">
        <v>159</v>
      </c>
      <c r="H144" s="149">
        <v>7.56</v>
      </c>
      <c r="I144" s="150"/>
      <c r="L144" s="145"/>
      <c r="M144" s="151"/>
      <c r="T144" s="152"/>
      <c r="AT144" s="147" t="s">
        <v>141</v>
      </c>
      <c r="AU144" s="147" t="s">
        <v>91</v>
      </c>
      <c r="AV144" s="12" t="s">
        <v>91</v>
      </c>
      <c r="AW144" s="12" t="s">
        <v>36</v>
      </c>
      <c r="AX144" s="12" t="s">
        <v>81</v>
      </c>
      <c r="AY144" s="147" t="s">
        <v>132</v>
      </c>
    </row>
    <row r="145" spans="2:65" s="13" customFormat="1">
      <c r="B145" s="156"/>
      <c r="D145" s="146" t="s">
        <v>141</v>
      </c>
      <c r="E145" s="157" t="s">
        <v>1</v>
      </c>
      <c r="F145" s="158" t="s">
        <v>150</v>
      </c>
      <c r="H145" s="157" t="s">
        <v>1</v>
      </c>
      <c r="I145" s="159"/>
      <c r="L145" s="156"/>
      <c r="M145" s="160"/>
      <c r="T145" s="161"/>
      <c r="AT145" s="157" t="s">
        <v>141</v>
      </c>
      <c r="AU145" s="157" t="s">
        <v>91</v>
      </c>
      <c r="AV145" s="13" t="s">
        <v>89</v>
      </c>
      <c r="AW145" s="13" t="s">
        <v>36</v>
      </c>
      <c r="AX145" s="13" t="s">
        <v>81</v>
      </c>
      <c r="AY145" s="157" t="s">
        <v>132</v>
      </c>
    </row>
    <row r="146" spans="2:65" s="12" customFormat="1">
      <c r="B146" s="145"/>
      <c r="D146" s="146" t="s">
        <v>141</v>
      </c>
      <c r="E146" s="147" t="s">
        <v>1</v>
      </c>
      <c r="F146" s="148" t="s">
        <v>160</v>
      </c>
      <c r="H146" s="149">
        <v>88.55</v>
      </c>
      <c r="I146" s="150"/>
      <c r="L146" s="145"/>
      <c r="M146" s="151"/>
      <c r="T146" s="152"/>
      <c r="AT146" s="147" t="s">
        <v>141</v>
      </c>
      <c r="AU146" s="147" t="s">
        <v>91</v>
      </c>
      <c r="AV146" s="12" t="s">
        <v>91</v>
      </c>
      <c r="AW146" s="12" t="s">
        <v>36</v>
      </c>
      <c r="AX146" s="12" t="s">
        <v>81</v>
      </c>
      <c r="AY146" s="147" t="s">
        <v>132</v>
      </c>
    </row>
    <row r="147" spans="2:65" s="13" customFormat="1">
      <c r="B147" s="156"/>
      <c r="D147" s="146" t="s">
        <v>141</v>
      </c>
      <c r="E147" s="157" t="s">
        <v>1</v>
      </c>
      <c r="F147" s="158" t="s">
        <v>161</v>
      </c>
      <c r="H147" s="157" t="s">
        <v>1</v>
      </c>
      <c r="I147" s="159"/>
      <c r="L147" s="156"/>
      <c r="M147" s="160"/>
      <c r="T147" s="161"/>
      <c r="AT147" s="157" t="s">
        <v>141</v>
      </c>
      <c r="AU147" s="157" t="s">
        <v>91</v>
      </c>
      <c r="AV147" s="13" t="s">
        <v>89</v>
      </c>
      <c r="AW147" s="13" t="s">
        <v>36</v>
      </c>
      <c r="AX147" s="13" t="s">
        <v>81</v>
      </c>
      <c r="AY147" s="157" t="s">
        <v>132</v>
      </c>
    </row>
    <row r="148" spans="2:65" s="12" customFormat="1">
      <c r="B148" s="145"/>
      <c r="D148" s="146" t="s">
        <v>141</v>
      </c>
      <c r="E148" s="147" t="s">
        <v>1</v>
      </c>
      <c r="F148" s="148" t="s">
        <v>162</v>
      </c>
      <c r="H148" s="149">
        <v>10.5</v>
      </c>
      <c r="I148" s="150"/>
      <c r="L148" s="145"/>
      <c r="M148" s="151"/>
      <c r="T148" s="152"/>
      <c r="AT148" s="147" t="s">
        <v>141</v>
      </c>
      <c r="AU148" s="147" t="s">
        <v>91</v>
      </c>
      <c r="AV148" s="12" t="s">
        <v>91</v>
      </c>
      <c r="AW148" s="12" t="s">
        <v>36</v>
      </c>
      <c r="AX148" s="12" t="s">
        <v>81</v>
      </c>
      <c r="AY148" s="147" t="s">
        <v>132</v>
      </c>
    </row>
    <row r="149" spans="2:65" s="14" customFormat="1">
      <c r="B149" s="162"/>
      <c r="D149" s="146" t="s">
        <v>141</v>
      </c>
      <c r="E149" s="163" t="s">
        <v>1</v>
      </c>
      <c r="F149" s="164" t="s">
        <v>153</v>
      </c>
      <c r="H149" s="165">
        <v>106.61</v>
      </c>
      <c r="I149" s="166"/>
      <c r="L149" s="162"/>
      <c r="M149" s="167"/>
      <c r="T149" s="168"/>
      <c r="AT149" s="163" t="s">
        <v>141</v>
      </c>
      <c r="AU149" s="163" t="s">
        <v>91</v>
      </c>
      <c r="AV149" s="14" t="s">
        <v>139</v>
      </c>
      <c r="AW149" s="14" t="s">
        <v>36</v>
      </c>
      <c r="AX149" s="14" t="s">
        <v>89</v>
      </c>
      <c r="AY149" s="163" t="s">
        <v>132</v>
      </c>
    </row>
    <row r="150" spans="2:65" s="1" customFormat="1" ht="62.65" customHeight="1">
      <c r="B150" s="32"/>
      <c r="C150" s="132" t="s">
        <v>139</v>
      </c>
      <c r="D150" s="132" t="s">
        <v>134</v>
      </c>
      <c r="E150" s="133" t="s">
        <v>163</v>
      </c>
      <c r="F150" s="134" t="s">
        <v>164</v>
      </c>
      <c r="G150" s="135" t="s">
        <v>137</v>
      </c>
      <c r="H150" s="136">
        <v>34.395000000000003</v>
      </c>
      <c r="I150" s="137"/>
      <c r="J150" s="138">
        <f>ROUND(I150*H150,2)</f>
        <v>0</v>
      </c>
      <c r="K150" s="134" t="s">
        <v>138</v>
      </c>
      <c r="L150" s="32"/>
      <c r="M150" s="139" t="s">
        <v>1</v>
      </c>
      <c r="N150" s="140" t="s">
        <v>46</v>
      </c>
      <c r="P150" s="141">
        <f>O150*H150</f>
        <v>0</v>
      </c>
      <c r="Q150" s="141">
        <v>0</v>
      </c>
      <c r="R150" s="141">
        <f>Q150*H150</f>
        <v>0</v>
      </c>
      <c r="S150" s="141">
        <v>0.32500000000000001</v>
      </c>
      <c r="T150" s="142">
        <f>S150*H150</f>
        <v>11.178375000000001</v>
      </c>
      <c r="AR150" s="143" t="s">
        <v>139</v>
      </c>
      <c r="AT150" s="143" t="s">
        <v>134</v>
      </c>
      <c r="AU150" s="143" t="s">
        <v>91</v>
      </c>
      <c r="AY150" s="17" t="s">
        <v>132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89</v>
      </c>
      <c r="BK150" s="144">
        <f>ROUND(I150*H150,2)</f>
        <v>0</v>
      </c>
      <c r="BL150" s="17" t="s">
        <v>139</v>
      </c>
      <c r="BM150" s="143" t="s">
        <v>165</v>
      </c>
    </row>
    <row r="151" spans="2:65" s="1" customFormat="1" ht="19.5">
      <c r="B151" s="32"/>
      <c r="D151" s="146" t="s">
        <v>146</v>
      </c>
      <c r="F151" s="153" t="s">
        <v>166</v>
      </c>
      <c r="I151" s="154"/>
      <c r="L151" s="32"/>
      <c r="M151" s="155"/>
      <c r="T151" s="56"/>
      <c r="AT151" s="17" t="s">
        <v>146</v>
      </c>
      <c r="AU151" s="17" t="s">
        <v>91</v>
      </c>
    </row>
    <row r="152" spans="2:65" s="13" customFormat="1">
      <c r="B152" s="156"/>
      <c r="D152" s="146" t="s">
        <v>141</v>
      </c>
      <c r="E152" s="157" t="s">
        <v>1</v>
      </c>
      <c r="F152" s="158" t="s">
        <v>148</v>
      </c>
      <c r="H152" s="157" t="s">
        <v>1</v>
      </c>
      <c r="I152" s="159"/>
      <c r="L152" s="156"/>
      <c r="M152" s="160"/>
      <c r="T152" s="161"/>
      <c r="AT152" s="157" t="s">
        <v>141</v>
      </c>
      <c r="AU152" s="157" t="s">
        <v>91</v>
      </c>
      <c r="AV152" s="13" t="s">
        <v>89</v>
      </c>
      <c r="AW152" s="13" t="s">
        <v>36</v>
      </c>
      <c r="AX152" s="13" t="s">
        <v>81</v>
      </c>
      <c r="AY152" s="157" t="s">
        <v>132</v>
      </c>
    </row>
    <row r="153" spans="2:65" s="13" customFormat="1">
      <c r="B153" s="156"/>
      <c r="D153" s="146" t="s">
        <v>141</v>
      </c>
      <c r="E153" s="157" t="s">
        <v>1</v>
      </c>
      <c r="F153" s="158" t="s">
        <v>149</v>
      </c>
      <c r="H153" s="157" t="s">
        <v>1</v>
      </c>
      <c r="I153" s="159"/>
      <c r="L153" s="156"/>
      <c r="M153" s="160"/>
      <c r="T153" s="161"/>
      <c r="AT153" s="157" t="s">
        <v>141</v>
      </c>
      <c r="AU153" s="157" t="s">
        <v>91</v>
      </c>
      <c r="AV153" s="13" t="s">
        <v>89</v>
      </c>
      <c r="AW153" s="13" t="s">
        <v>36</v>
      </c>
      <c r="AX153" s="13" t="s">
        <v>81</v>
      </c>
      <c r="AY153" s="157" t="s">
        <v>132</v>
      </c>
    </row>
    <row r="154" spans="2:65" s="13" customFormat="1">
      <c r="B154" s="156"/>
      <c r="D154" s="146" t="s">
        <v>141</v>
      </c>
      <c r="E154" s="157" t="s">
        <v>1</v>
      </c>
      <c r="F154" s="158" t="s">
        <v>150</v>
      </c>
      <c r="H154" s="157" t="s">
        <v>1</v>
      </c>
      <c r="I154" s="159"/>
      <c r="L154" s="156"/>
      <c r="M154" s="160"/>
      <c r="T154" s="161"/>
      <c r="AT154" s="157" t="s">
        <v>141</v>
      </c>
      <c r="AU154" s="157" t="s">
        <v>91</v>
      </c>
      <c r="AV154" s="13" t="s">
        <v>89</v>
      </c>
      <c r="AW154" s="13" t="s">
        <v>36</v>
      </c>
      <c r="AX154" s="13" t="s">
        <v>81</v>
      </c>
      <c r="AY154" s="157" t="s">
        <v>132</v>
      </c>
    </row>
    <row r="155" spans="2:65" s="12" customFormat="1">
      <c r="B155" s="145"/>
      <c r="D155" s="146" t="s">
        <v>141</v>
      </c>
      <c r="E155" s="147" t="s">
        <v>1</v>
      </c>
      <c r="F155" s="148" t="s">
        <v>151</v>
      </c>
      <c r="H155" s="149">
        <v>7.56</v>
      </c>
      <c r="I155" s="150"/>
      <c r="L155" s="145"/>
      <c r="M155" s="151"/>
      <c r="T155" s="152"/>
      <c r="AT155" s="147" t="s">
        <v>141</v>
      </c>
      <c r="AU155" s="147" t="s">
        <v>91</v>
      </c>
      <c r="AV155" s="12" t="s">
        <v>91</v>
      </c>
      <c r="AW155" s="12" t="s">
        <v>36</v>
      </c>
      <c r="AX155" s="12" t="s">
        <v>81</v>
      </c>
      <c r="AY155" s="147" t="s">
        <v>132</v>
      </c>
    </row>
    <row r="156" spans="2:65" s="12" customFormat="1">
      <c r="B156" s="145"/>
      <c r="D156" s="146" t="s">
        <v>141</v>
      </c>
      <c r="E156" s="147" t="s">
        <v>1</v>
      </c>
      <c r="F156" s="148" t="s">
        <v>167</v>
      </c>
      <c r="H156" s="149">
        <v>26.835000000000001</v>
      </c>
      <c r="I156" s="150"/>
      <c r="L156" s="145"/>
      <c r="M156" s="151"/>
      <c r="T156" s="152"/>
      <c r="AT156" s="147" t="s">
        <v>141</v>
      </c>
      <c r="AU156" s="147" t="s">
        <v>91</v>
      </c>
      <c r="AV156" s="12" t="s">
        <v>91</v>
      </c>
      <c r="AW156" s="12" t="s">
        <v>36</v>
      </c>
      <c r="AX156" s="12" t="s">
        <v>81</v>
      </c>
      <c r="AY156" s="147" t="s">
        <v>132</v>
      </c>
    </row>
    <row r="157" spans="2:65" s="14" customFormat="1">
      <c r="B157" s="162"/>
      <c r="D157" s="146" t="s">
        <v>141</v>
      </c>
      <c r="E157" s="163" t="s">
        <v>1</v>
      </c>
      <c r="F157" s="164" t="s">
        <v>153</v>
      </c>
      <c r="H157" s="165">
        <v>34.395000000000003</v>
      </c>
      <c r="I157" s="166"/>
      <c r="L157" s="162"/>
      <c r="M157" s="167"/>
      <c r="T157" s="168"/>
      <c r="AT157" s="163" t="s">
        <v>141</v>
      </c>
      <c r="AU157" s="163" t="s">
        <v>91</v>
      </c>
      <c r="AV157" s="14" t="s">
        <v>139</v>
      </c>
      <c r="AW157" s="14" t="s">
        <v>36</v>
      </c>
      <c r="AX157" s="14" t="s">
        <v>89</v>
      </c>
      <c r="AY157" s="163" t="s">
        <v>132</v>
      </c>
    </row>
    <row r="158" spans="2:65" s="1" customFormat="1" ht="49.15" customHeight="1">
      <c r="B158" s="32"/>
      <c r="C158" s="132" t="s">
        <v>168</v>
      </c>
      <c r="D158" s="132" t="s">
        <v>134</v>
      </c>
      <c r="E158" s="133" t="s">
        <v>169</v>
      </c>
      <c r="F158" s="134" t="s">
        <v>170</v>
      </c>
      <c r="G158" s="135" t="s">
        <v>137</v>
      </c>
      <c r="H158" s="136">
        <v>7.56</v>
      </c>
      <c r="I158" s="137"/>
      <c r="J158" s="138">
        <f>ROUND(I158*H158,2)</f>
        <v>0</v>
      </c>
      <c r="K158" s="134" t="s">
        <v>1</v>
      </c>
      <c r="L158" s="32"/>
      <c r="M158" s="139" t="s">
        <v>1</v>
      </c>
      <c r="N158" s="140" t="s">
        <v>46</v>
      </c>
      <c r="P158" s="141">
        <f>O158*H158</f>
        <v>0</v>
      </c>
      <c r="Q158" s="141">
        <v>9.0000000000000006E-5</v>
      </c>
      <c r="R158" s="141">
        <f>Q158*H158</f>
        <v>6.8040000000000006E-4</v>
      </c>
      <c r="S158" s="141">
        <v>0.25600000000000001</v>
      </c>
      <c r="T158" s="142">
        <f>S158*H158</f>
        <v>1.93536</v>
      </c>
      <c r="AR158" s="143" t="s">
        <v>139</v>
      </c>
      <c r="AT158" s="143" t="s">
        <v>134</v>
      </c>
      <c r="AU158" s="143" t="s">
        <v>91</v>
      </c>
      <c r="AY158" s="17" t="s">
        <v>132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7" t="s">
        <v>89</v>
      </c>
      <c r="BK158" s="144">
        <f>ROUND(I158*H158,2)</f>
        <v>0</v>
      </c>
      <c r="BL158" s="17" t="s">
        <v>139</v>
      </c>
      <c r="BM158" s="143" t="s">
        <v>171</v>
      </c>
    </row>
    <row r="159" spans="2:65" s="1" customFormat="1" ht="19.5">
      <c r="B159" s="32"/>
      <c r="D159" s="146" t="s">
        <v>146</v>
      </c>
      <c r="F159" s="153" t="s">
        <v>172</v>
      </c>
      <c r="I159" s="154"/>
      <c r="L159" s="32"/>
      <c r="M159" s="155"/>
      <c r="T159" s="56"/>
      <c r="AT159" s="17" t="s">
        <v>146</v>
      </c>
      <c r="AU159" s="17" t="s">
        <v>91</v>
      </c>
    </row>
    <row r="160" spans="2:65" s="13" customFormat="1">
      <c r="B160" s="156"/>
      <c r="D160" s="146" t="s">
        <v>141</v>
      </c>
      <c r="E160" s="157" t="s">
        <v>1</v>
      </c>
      <c r="F160" s="158" t="s">
        <v>148</v>
      </c>
      <c r="H160" s="157" t="s">
        <v>1</v>
      </c>
      <c r="I160" s="159"/>
      <c r="L160" s="156"/>
      <c r="M160" s="160"/>
      <c r="T160" s="161"/>
      <c r="AT160" s="157" t="s">
        <v>141</v>
      </c>
      <c r="AU160" s="157" t="s">
        <v>91</v>
      </c>
      <c r="AV160" s="13" t="s">
        <v>89</v>
      </c>
      <c r="AW160" s="13" t="s">
        <v>36</v>
      </c>
      <c r="AX160" s="13" t="s">
        <v>81</v>
      </c>
      <c r="AY160" s="157" t="s">
        <v>132</v>
      </c>
    </row>
    <row r="161" spans="2:65" s="13" customFormat="1">
      <c r="B161" s="156"/>
      <c r="D161" s="146" t="s">
        <v>141</v>
      </c>
      <c r="E161" s="157" t="s">
        <v>1</v>
      </c>
      <c r="F161" s="158" t="s">
        <v>149</v>
      </c>
      <c r="H161" s="157" t="s">
        <v>1</v>
      </c>
      <c r="I161" s="159"/>
      <c r="L161" s="156"/>
      <c r="M161" s="160"/>
      <c r="T161" s="161"/>
      <c r="AT161" s="157" t="s">
        <v>141</v>
      </c>
      <c r="AU161" s="157" t="s">
        <v>91</v>
      </c>
      <c r="AV161" s="13" t="s">
        <v>89</v>
      </c>
      <c r="AW161" s="13" t="s">
        <v>36</v>
      </c>
      <c r="AX161" s="13" t="s">
        <v>81</v>
      </c>
      <c r="AY161" s="157" t="s">
        <v>132</v>
      </c>
    </row>
    <row r="162" spans="2:65" s="13" customFormat="1">
      <c r="B162" s="156"/>
      <c r="D162" s="146" t="s">
        <v>141</v>
      </c>
      <c r="E162" s="157" t="s">
        <v>1</v>
      </c>
      <c r="F162" s="158" t="s">
        <v>150</v>
      </c>
      <c r="H162" s="157" t="s">
        <v>1</v>
      </c>
      <c r="I162" s="159"/>
      <c r="L162" s="156"/>
      <c r="M162" s="160"/>
      <c r="T162" s="161"/>
      <c r="AT162" s="157" t="s">
        <v>141</v>
      </c>
      <c r="AU162" s="157" t="s">
        <v>91</v>
      </c>
      <c r="AV162" s="13" t="s">
        <v>89</v>
      </c>
      <c r="AW162" s="13" t="s">
        <v>36</v>
      </c>
      <c r="AX162" s="13" t="s">
        <v>81</v>
      </c>
      <c r="AY162" s="157" t="s">
        <v>132</v>
      </c>
    </row>
    <row r="163" spans="2:65" s="12" customFormat="1">
      <c r="B163" s="145"/>
      <c r="D163" s="146" t="s">
        <v>141</v>
      </c>
      <c r="E163" s="147" t="s">
        <v>1</v>
      </c>
      <c r="F163" s="148" t="s">
        <v>151</v>
      </c>
      <c r="H163" s="149">
        <v>7.56</v>
      </c>
      <c r="I163" s="150"/>
      <c r="L163" s="145"/>
      <c r="M163" s="151"/>
      <c r="T163" s="152"/>
      <c r="AT163" s="147" t="s">
        <v>141</v>
      </c>
      <c r="AU163" s="147" t="s">
        <v>91</v>
      </c>
      <c r="AV163" s="12" t="s">
        <v>91</v>
      </c>
      <c r="AW163" s="12" t="s">
        <v>36</v>
      </c>
      <c r="AX163" s="12" t="s">
        <v>89</v>
      </c>
      <c r="AY163" s="147" t="s">
        <v>132</v>
      </c>
    </row>
    <row r="164" spans="2:65" s="1" customFormat="1" ht="49.15" customHeight="1">
      <c r="B164" s="32"/>
      <c r="C164" s="132" t="s">
        <v>173</v>
      </c>
      <c r="D164" s="132" t="s">
        <v>134</v>
      </c>
      <c r="E164" s="133" t="s">
        <v>174</v>
      </c>
      <c r="F164" s="134" t="s">
        <v>175</v>
      </c>
      <c r="G164" s="135" t="s">
        <v>137</v>
      </c>
      <c r="H164" s="136">
        <v>10.584</v>
      </c>
      <c r="I164" s="137"/>
      <c r="J164" s="138">
        <f>ROUND(I164*H164,2)</f>
        <v>0</v>
      </c>
      <c r="K164" s="134" t="s">
        <v>138</v>
      </c>
      <c r="L164" s="32"/>
      <c r="M164" s="139" t="s">
        <v>1</v>
      </c>
      <c r="N164" s="140" t="s">
        <v>46</v>
      </c>
      <c r="P164" s="141">
        <f>O164*H164</f>
        <v>0</v>
      </c>
      <c r="Q164" s="141">
        <v>4.0000000000000003E-5</v>
      </c>
      <c r="R164" s="141">
        <f>Q164*H164</f>
        <v>4.2336000000000001E-4</v>
      </c>
      <c r="S164" s="141">
        <v>9.1999999999999998E-2</v>
      </c>
      <c r="T164" s="142">
        <f>S164*H164</f>
        <v>0.97372799999999993</v>
      </c>
      <c r="AR164" s="143" t="s">
        <v>139</v>
      </c>
      <c r="AT164" s="143" t="s">
        <v>134</v>
      </c>
      <c r="AU164" s="143" t="s">
        <v>91</v>
      </c>
      <c r="AY164" s="17" t="s">
        <v>132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7" t="s">
        <v>89</v>
      </c>
      <c r="BK164" s="144">
        <f>ROUND(I164*H164,2)</f>
        <v>0</v>
      </c>
      <c r="BL164" s="17" t="s">
        <v>139</v>
      </c>
      <c r="BM164" s="143" t="s">
        <v>176</v>
      </c>
    </row>
    <row r="165" spans="2:65" s="1" customFormat="1" ht="19.5">
      <c r="B165" s="32"/>
      <c r="D165" s="146" t="s">
        <v>146</v>
      </c>
      <c r="F165" s="153" t="s">
        <v>177</v>
      </c>
      <c r="I165" s="154"/>
      <c r="L165" s="32"/>
      <c r="M165" s="155"/>
      <c r="T165" s="56"/>
      <c r="AT165" s="17" t="s">
        <v>146</v>
      </c>
      <c r="AU165" s="17" t="s">
        <v>91</v>
      </c>
    </row>
    <row r="166" spans="2:65" s="13" customFormat="1">
      <c r="B166" s="156"/>
      <c r="D166" s="146" t="s">
        <v>141</v>
      </c>
      <c r="E166" s="157" t="s">
        <v>1</v>
      </c>
      <c r="F166" s="158" t="s">
        <v>148</v>
      </c>
      <c r="H166" s="157" t="s">
        <v>1</v>
      </c>
      <c r="I166" s="159"/>
      <c r="L166" s="156"/>
      <c r="M166" s="160"/>
      <c r="T166" s="161"/>
      <c r="AT166" s="157" t="s">
        <v>141</v>
      </c>
      <c r="AU166" s="157" t="s">
        <v>91</v>
      </c>
      <c r="AV166" s="13" t="s">
        <v>89</v>
      </c>
      <c r="AW166" s="13" t="s">
        <v>36</v>
      </c>
      <c r="AX166" s="13" t="s">
        <v>81</v>
      </c>
      <c r="AY166" s="157" t="s">
        <v>132</v>
      </c>
    </row>
    <row r="167" spans="2:65" s="13" customFormat="1">
      <c r="B167" s="156"/>
      <c r="D167" s="146" t="s">
        <v>141</v>
      </c>
      <c r="E167" s="157" t="s">
        <v>1</v>
      </c>
      <c r="F167" s="158" t="s">
        <v>149</v>
      </c>
      <c r="H167" s="157" t="s">
        <v>1</v>
      </c>
      <c r="I167" s="159"/>
      <c r="L167" s="156"/>
      <c r="M167" s="160"/>
      <c r="T167" s="161"/>
      <c r="AT167" s="157" t="s">
        <v>141</v>
      </c>
      <c r="AU167" s="157" t="s">
        <v>91</v>
      </c>
      <c r="AV167" s="13" t="s">
        <v>89</v>
      </c>
      <c r="AW167" s="13" t="s">
        <v>36</v>
      </c>
      <c r="AX167" s="13" t="s">
        <v>81</v>
      </c>
      <c r="AY167" s="157" t="s">
        <v>132</v>
      </c>
    </row>
    <row r="168" spans="2:65" s="13" customFormat="1">
      <c r="B168" s="156"/>
      <c r="D168" s="146" t="s">
        <v>141</v>
      </c>
      <c r="E168" s="157" t="s">
        <v>1</v>
      </c>
      <c r="F168" s="158" t="s">
        <v>150</v>
      </c>
      <c r="H168" s="157" t="s">
        <v>1</v>
      </c>
      <c r="I168" s="159"/>
      <c r="L168" s="156"/>
      <c r="M168" s="160"/>
      <c r="T168" s="161"/>
      <c r="AT168" s="157" t="s">
        <v>141</v>
      </c>
      <c r="AU168" s="157" t="s">
        <v>91</v>
      </c>
      <c r="AV168" s="13" t="s">
        <v>89</v>
      </c>
      <c r="AW168" s="13" t="s">
        <v>36</v>
      </c>
      <c r="AX168" s="13" t="s">
        <v>81</v>
      </c>
      <c r="AY168" s="157" t="s">
        <v>132</v>
      </c>
    </row>
    <row r="169" spans="2:65" s="12" customFormat="1">
      <c r="B169" s="145"/>
      <c r="D169" s="146" t="s">
        <v>141</v>
      </c>
      <c r="E169" s="147" t="s">
        <v>1</v>
      </c>
      <c r="F169" s="148" t="s">
        <v>178</v>
      </c>
      <c r="H169" s="149">
        <v>10.584</v>
      </c>
      <c r="I169" s="150"/>
      <c r="L169" s="145"/>
      <c r="M169" s="151"/>
      <c r="T169" s="152"/>
      <c r="AT169" s="147" t="s">
        <v>141</v>
      </c>
      <c r="AU169" s="147" t="s">
        <v>91</v>
      </c>
      <c r="AV169" s="12" t="s">
        <v>91</v>
      </c>
      <c r="AW169" s="12" t="s">
        <v>36</v>
      </c>
      <c r="AX169" s="12" t="s">
        <v>89</v>
      </c>
      <c r="AY169" s="147" t="s">
        <v>132</v>
      </c>
    </row>
    <row r="170" spans="2:65" s="1" customFormat="1" ht="24.2" customHeight="1">
      <c r="B170" s="32"/>
      <c r="C170" s="132" t="s">
        <v>179</v>
      </c>
      <c r="D170" s="132" t="s">
        <v>134</v>
      </c>
      <c r="E170" s="133" t="s">
        <v>180</v>
      </c>
      <c r="F170" s="134" t="s">
        <v>181</v>
      </c>
      <c r="G170" s="135" t="s">
        <v>182</v>
      </c>
      <c r="H170" s="136">
        <v>301.2</v>
      </c>
      <c r="I170" s="137"/>
      <c r="J170" s="138">
        <f>ROUND(I170*H170,2)</f>
        <v>0</v>
      </c>
      <c r="K170" s="134" t="s">
        <v>138</v>
      </c>
      <c r="L170" s="32"/>
      <c r="M170" s="139" t="s">
        <v>1</v>
      </c>
      <c r="N170" s="140" t="s">
        <v>46</v>
      </c>
      <c r="P170" s="141">
        <f>O170*H170</f>
        <v>0</v>
      </c>
      <c r="Q170" s="141">
        <v>3.0000000000000001E-5</v>
      </c>
      <c r="R170" s="141">
        <f>Q170*H170</f>
        <v>9.0360000000000006E-3</v>
      </c>
      <c r="S170" s="141">
        <v>0</v>
      </c>
      <c r="T170" s="142">
        <f>S170*H170</f>
        <v>0</v>
      </c>
      <c r="AR170" s="143" t="s">
        <v>139</v>
      </c>
      <c r="AT170" s="143" t="s">
        <v>134</v>
      </c>
      <c r="AU170" s="143" t="s">
        <v>91</v>
      </c>
      <c r="AY170" s="17" t="s">
        <v>132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7" t="s">
        <v>89</v>
      </c>
      <c r="BK170" s="144">
        <f>ROUND(I170*H170,2)</f>
        <v>0</v>
      </c>
      <c r="BL170" s="17" t="s">
        <v>139</v>
      </c>
      <c r="BM170" s="143" t="s">
        <v>183</v>
      </c>
    </row>
    <row r="171" spans="2:65" s="1" customFormat="1" ht="19.5">
      <c r="B171" s="32"/>
      <c r="D171" s="146" t="s">
        <v>146</v>
      </c>
      <c r="F171" s="153" t="s">
        <v>184</v>
      </c>
      <c r="I171" s="154"/>
      <c r="L171" s="32"/>
      <c r="M171" s="155"/>
      <c r="T171" s="56"/>
      <c r="AT171" s="17" t="s">
        <v>146</v>
      </c>
      <c r="AU171" s="17" t="s">
        <v>91</v>
      </c>
    </row>
    <row r="172" spans="2:65" s="12" customFormat="1">
      <c r="B172" s="145"/>
      <c r="D172" s="146" t="s">
        <v>141</v>
      </c>
      <c r="E172" s="147" t="s">
        <v>1</v>
      </c>
      <c r="F172" s="148" t="s">
        <v>185</v>
      </c>
      <c r="H172" s="149">
        <v>273.60000000000002</v>
      </c>
      <c r="I172" s="150"/>
      <c r="L172" s="145"/>
      <c r="M172" s="151"/>
      <c r="T172" s="152"/>
      <c r="AT172" s="147" t="s">
        <v>141</v>
      </c>
      <c r="AU172" s="147" t="s">
        <v>91</v>
      </c>
      <c r="AV172" s="12" t="s">
        <v>91</v>
      </c>
      <c r="AW172" s="12" t="s">
        <v>36</v>
      </c>
      <c r="AX172" s="12" t="s">
        <v>81</v>
      </c>
      <c r="AY172" s="147" t="s">
        <v>132</v>
      </c>
    </row>
    <row r="173" spans="2:65" s="12" customFormat="1">
      <c r="B173" s="145"/>
      <c r="D173" s="146" t="s">
        <v>141</v>
      </c>
      <c r="E173" s="147" t="s">
        <v>1</v>
      </c>
      <c r="F173" s="148" t="s">
        <v>186</v>
      </c>
      <c r="H173" s="149">
        <v>27.6</v>
      </c>
      <c r="I173" s="150"/>
      <c r="L173" s="145"/>
      <c r="M173" s="151"/>
      <c r="T173" s="152"/>
      <c r="AT173" s="147" t="s">
        <v>141</v>
      </c>
      <c r="AU173" s="147" t="s">
        <v>91</v>
      </c>
      <c r="AV173" s="12" t="s">
        <v>91</v>
      </c>
      <c r="AW173" s="12" t="s">
        <v>36</v>
      </c>
      <c r="AX173" s="12" t="s">
        <v>81</v>
      </c>
      <c r="AY173" s="147" t="s">
        <v>132</v>
      </c>
    </row>
    <row r="174" spans="2:65" s="14" customFormat="1">
      <c r="B174" s="162"/>
      <c r="D174" s="146" t="s">
        <v>141</v>
      </c>
      <c r="E174" s="163" t="s">
        <v>1</v>
      </c>
      <c r="F174" s="164" t="s">
        <v>153</v>
      </c>
      <c r="H174" s="165">
        <v>301.2</v>
      </c>
      <c r="I174" s="166"/>
      <c r="L174" s="162"/>
      <c r="M174" s="167"/>
      <c r="T174" s="168"/>
      <c r="AT174" s="163" t="s">
        <v>141</v>
      </c>
      <c r="AU174" s="163" t="s">
        <v>91</v>
      </c>
      <c r="AV174" s="14" t="s">
        <v>139</v>
      </c>
      <c r="AW174" s="14" t="s">
        <v>36</v>
      </c>
      <c r="AX174" s="14" t="s">
        <v>89</v>
      </c>
      <c r="AY174" s="163" t="s">
        <v>132</v>
      </c>
    </row>
    <row r="175" spans="2:65" s="1" customFormat="1" ht="37.9" customHeight="1">
      <c r="B175" s="32"/>
      <c r="C175" s="132" t="s">
        <v>187</v>
      </c>
      <c r="D175" s="132" t="s">
        <v>134</v>
      </c>
      <c r="E175" s="133" t="s">
        <v>188</v>
      </c>
      <c r="F175" s="134" t="s">
        <v>189</v>
      </c>
      <c r="G175" s="135" t="s">
        <v>190</v>
      </c>
      <c r="H175" s="136">
        <v>12.55</v>
      </c>
      <c r="I175" s="137"/>
      <c r="J175" s="138">
        <f>ROUND(I175*H175,2)</f>
        <v>0</v>
      </c>
      <c r="K175" s="134" t="s">
        <v>138</v>
      </c>
      <c r="L175" s="32"/>
      <c r="M175" s="139" t="s">
        <v>1</v>
      </c>
      <c r="N175" s="140" t="s">
        <v>46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139</v>
      </c>
      <c r="AT175" s="143" t="s">
        <v>134</v>
      </c>
      <c r="AU175" s="143" t="s">
        <v>91</v>
      </c>
      <c r="AY175" s="17" t="s">
        <v>132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89</v>
      </c>
      <c r="BK175" s="144">
        <f>ROUND(I175*H175,2)</f>
        <v>0</v>
      </c>
      <c r="BL175" s="17" t="s">
        <v>139</v>
      </c>
      <c r="BM175" s="143" t="s">
        <v>191</v>
      </c>
    </row>
    <row r="176" spans="2:65" s="12" customFormat="1">
      <c r="B176" s="145"/>
      <c r="D176" s="146" t="s">
        <v>141</v>
      </c>
      <c r="E176" s="147" t="s">
        <v>1</v>
      </c>
      <c r="F176" s="148" t="s">
        <v>192</v>
      </c>
      <c r="H176" s="149">
        <v>11.4</v>
      </c>
      <c r="I176" s="150"/>
      <c r="L176" s="145"/>
      <c r="M176" s="151"/>
      <c r="T176" s="152"/>
      <c r="AT176" s="147" t="s">
        <v>141</v>
      </c>
      <c r="AU176" s="147" t="s">
        <v>91</v>
      </c>
      <c r="AV176" s="12" t="s">
        <v>91</v>
      </c>
      <c r="AW176" s="12" t="s">
        <v>36</v>
      </c>
      <c r="AX176" s="12" t="s">
        <v>81</v>
      </c>
      <c r="AY176" s="147" t="s">
        <v>132</v>
      </c>
    </row>
    <row r="177" spans="2:65" s="12" customFormat="1">
      <c r="B177" s="145"/>
      <c r="D177" s="146" t="s">
        <v>141</v>
      </c>
      <c r="E177" s="147" t="s">
        <v>1</v>
      </c>
      <c r="F177" s="148" t="s">
        <v>193</v>
      </c>
      <c r="H177" s="149">
        <v>1.1499999999999999</v>
      </c>
      <c r="I177" s="150"/>
      <c r="L177" s="145"/>
      <c r="M177" s="151"/>
      <c r="T177" s="152"/>
      <c r="AT177" s="147" t="s">
        <v>141</v>
      </c>
      <c r="AU177" s="147" t="s">
        <v>91</v>
      </c>
      <c r="AV177" s="12" t="s">
        <v>91</v>
      </c>
      <c r="AW177" s="12" t="s">
        <v>36</v>
      </c>
      <c r="AX177" s="12" t="s">
        <v>81</v>
      </c>
      <c r="AY177" s="147" t="s">
        <v>132</v>
      </c>
    </row>
    <row r="178" spans="2:65" s="14" customFormat="1">
      <c r="B178" s="162"/>
      <c r="D178" s="146" t="s">
        <v>141</v>
      </c>
      <c r="E178" s="163" t="s">
        <v>1</v>
      </c>
      <c r="F178" s="164" t="s">
        <v>153</v>
      </c>
      <c r="H178" s="165">
        <v>12.55</v>
      </c>
      <c r="I178" s="166"/>
      <c r="L178" s="162"/>
      <c r="M178" s="167"/>
      <c r="T178" s="168"/>
      <c r="AT178" s="163" t="s">
        <v>141</v>
      </c>
      <c r="AU178" s="163" t="s">
        <v>91</v>
      </c>
      <c r="AV178" s="14" t="s">
        <v>139</v>
      </c>
      <c r="AW178" s="14" t="s">
        <v>36</v>
      </c>
      <c r="AX178" s="14" t="s">
        <v>89</v>
      </c>
      <c r="AY178" s="163" t="s">
        <v>132</v>
      </c>
    </row>
    <row r="179" spans="2:65" s="1" customFormat="1" ht="66.75" customHeight="1">
      <c r="B179" s="32"/>
      <c r="C179" s="132" t="s">
        <v>194</v>
      </c>
      <c r="D179" s="132" t="s">
        <v>134</v>
      </c>
      <c r="E179" s="133" t="s">
        <v>195</v>
      </c>
      <c r="F179" s="134" t="s">
        <v>196</v>
      </c>
      <c r="G179" s="135" t="s">
        <v>197</v>
      </c>
      <c r="H179" s="136">
        <v>1</v>
      </c>
      <c r="I179" s="137"/>
      <c r="J179" s="138">
        <f>ROUND(I179*H179,2)</f>
        <v>0</v>
      </c>
      <c r="K179" s="134" t="s">
        <v>138</v>
      </c>
      <c r="L179" s="32"/>
      <c r="M179" s="139" t="s">
        <v>1</v>
      </c>
      <c r="N179" s="140" t="s">
        <v>46</v>
      </c>
      <c r="P179" s="141">
        <f>O179*H179</f>
        <v>0</v>
      </c>
      <c r="Q179" s="141">
        <v>3.6900000000000002E-2</v>
      </c>
      <c r="R179" s="141">
        <f>Q179*H179</f>
        <v>3.6900000000000002E-2</v>
      </c>
      <c r="S179" s="141">
        <v>0</v>
      </c>
      <c r="T179" s="142">
        <f>S179*H179</f>
        <v>0</v>
      </c>
      <c r="AR179" s="143" t="s">
        <v>139</v>
      </c>
      <c r="AT179" s="143" t="s">
        <v>134</v>
      </c>
      <c r="AU179" s="143" t="s">
        <v>91</v>
      </c>
      <c r="AY179" s="17" t="s">
        <v>132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7" t="s">
        <v>89</v>
      </c>
      <c r="BK179" s="144">
        <f>ROUND(I179*H179,2)</f>
        <v>0</v>
      </c>
      <c r="BL179" s="17" t="s">
        <v>139</v>
      </c>
      <c r="BM179" s="143" t="s">
        <v>198</v>
      </c>
    </row>
    <row r="180" spans="2:65" s="12" customFormat="1">
      <c r="B180" s="145"/>
      <c r="D180" s="146" t="s">
        <v>141</v>
      </c>
      <c r="E180" s="147" t="s">
        <v>1</v>
      </c>
      <c r="F180" s="148" t="s">
        <v>199</v>
      </c>
      <c r="H180" s="149">
        <v>1</v>
      </c>
      <c r="I180" s="150"/>
      <c r="L180" s="145"/>
      <c r="M180" s="151"/>
      <c r="T180" s="152"/>
      <c r="AT180" s="147" t="s">
        <v>141</v>
      </c>
      <c r="AU180" s="147" t="s">
        <v>91</v>
      </c>
      <c r="AV180" s="12" t="s">
        <v>91</v>
      </c>
      <c r="AW180" s="12" t="s">
        <v>36</v>
      </c>
      <c r="AX180" s="12" t="s">
        <v>89</v>
      </c>
      <c r="AY180" s="147" t="s">
        <v>132</v>
      </c>
    </row>
    <row r="181" spans="2:65" s="1" customFormat="1" ht="66.75" customHeight="1">
      <c r="B181" s="32"/>
      <c r="C181" s="132" t="s">
        <v>200</v>
      </c>
      <c r="D181" s="132" t="s">
        <v>134</v>
      </c>
      <c r="E181" s="133" t="s">
        <v>201</v>
      </c>
      <c r="F181" s="134" t="s">
        <v>196</v>
      </c>
      <c r="G181" s="135" t="s">
        <v>197</v>
      </c>
      <c r="H181" s="136">
        <v>4</v>
      </c>
      <c r="I181" s="137"/>
      <c r="J181" s="138">
        <f>ROUND(I181*H181,2)</f>
        <v>0</v>
      </c>
      <c r="K181" s="134" t="s">
        <v>138</v>
      </c>
      <c r="L181" s="32"/>
      <c r="M181" s="139" t="s">
        <v>1</v>
      </c>
      <c r="N181" s="140" t="s">
        <v>46</v>
      </c>
      <c r="P181" s="141">
        <f>O181*H181</f>
        <v>0</v>
      </c>
      <c r="Q181" s="141">
        <v>3.6900000000000002E-2</v>
      </c>
      <c r="R181" s="141">
        <f>Q181*H181</f>
        <v>0.14760000000000001</v>
      </c>
      <c r="S181" s="141">
        <v>0</v>
      </c>
      <c r="T181" s="142">
        <f>S181*H181</f>
        <v>0</v>
      </c>
      <c r="AR181" s="143" t="s">
        <v>139</v>
      </c>
      <c r="AT181" s="143" t="s">
        <v>134</v>
      </c>
      <c r="AU181" s="143" t="s">
        <v>91</v>
      </c>
      <c r="AY181" s="17" t="s">
        <v>132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7" t="s">
        <v>89</v>
      </c>
      <c r="BK181" s="144">
        <f>ROUND(I181*H181,2)</f>
        <v>0</v>
      </c>
      <c r="BL181" s="17" t="s">
        <v>139</v>
      </c>
      <c r="BM181" s="143" t="s">
        <v>202</v>
      </c>
    </row>
    <row r="182" spans="2:65" s="12" customFormat="1">
      <c r="B182" s="145"/>
      <c r="D182" s="146" t="s">
        <v>141</v>
      </c>
      <c r="E182" s="147" t="s">
        <v>1</v>
      </c>
      <c r="F182" s="148" t="s">
        <v>203</v>
      </c>
      <c r="H182" s="149">
        <v>4</v>
      </c>
      <c r="I182" s="150"/>
      <c r="L182" s="145"/>
      <c r="M182" s="151"/>
      <c r="T182" s="152"/>
      <c r="AT182" s="147" t="s">
        <v>141</v>
      </c>
      <c r="AU182" s="147" t="s">
        <v>91</v>
      </c>
      <c r="AV182" s="12" t="s">
        <v>91</v>
      </c>
      <c r="AW182" s="12" t="s">
        <v>36</v>
      </c>
      <c r="AX182" s="12" t="s">
        <v>89</v>
      </c>
      <c r="AY182" s="147" t="s">
        <v>132</v>
      </c>
    </row>
    <row r="183" spans="2:65" s="1" customFormat="1" ht="24.2" customHeight="1">
      <c r="B183" s="32"/>
      <c r="C183" s="132" t="s">
        <v>204</v>
      </c>
      <c r="D183" s="132" t="s">
        <v>134</v>
      </c>
      <c r="E183" s="133" t="s">
        <v>205</v>
      </c>
      <c r="F183" s="134" t="s">
        <v>206</v>
      </c>
      <c r="G183" s="135" t="s">
        <v>137</v>
      </c>
      <c r="H183" s="136">
        <v>1</v>
      </c>
      <c r="I183" s="137"/>
      <c r="J183" s="138">
        <f>ROUND(I183*H183,2)</f>
        <v>0</v>
      </c>
      <c r="K183" s="134" t="s">
        <v>138</v>
      </c>
      <c r="L183" s="32"/>
      <c r="M183" s="139" t="s">
        <v>1</v>
      </c>
      <c r="N183" s="140" t="s">
        <v>46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139</v>
      </c>
      <c r="AT183" s="143" t="s">
        <v>134</v>
      </c>
      <c r="AU183" s="143" t="s">
        <v>91</v>
      </c>
      <c r="AY183" s="17" t="s">
        <v>132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7" t="s">
        <v>89</v>
      </c>
      <c r="BK183" s="144">
        <f>ROUND(I183*H183,2)</f>
        <v>0</v>
      </c>
      <c r="BL183" s="17" t="s">
        <v>139</v>
      </c>
      <c r="BM183" s="143" t="s">
        <v>207</v>
      </c>
    </row>
    <row r="184" spans="2:65" s="12" customFormat="1">
      <c r="B184" s="145"/>
      <c r="D184" s="146" t="s">
        <v>141</v>
      </c>
      <c r="E184" s="147" t="s">
        <v>1</v>
      </c>
      <c r="F184" s="148" t="s">
        <v>208</v>
      </c>
      <c r="H184" s="149">
        <v>1</v>
      </c>
      <c r="I184" s="150"/>
      <c r="L184" s="145"/>
      <c r="M184" s="151"/>
      <c r="T184" s="152"/>
      <c r="AT184" s="147" t="s">
        <v>141</v>
      </c>
      <c r="AU184" s="147" t="s">
        <v>91</v>
      </c>
      <c r="AV184" s="12" t="s">
        <v>91</v>
      </c>
      <c r="AW184" s="12" t="s">
        <v>36</v>
      </c>
      <c r="AX184" s="12" t="s">
        <v>89</v>
      </c>
      <c r="AY184" s="147" t="s">
        <v>132</v>
      </c>
    </row>
    <row r="185" spans="2:65" s="1" customFormat="1" ht="37.9" customHeight="1">
      <c r="B185" s="32"/>
      <c r="C185" s="132" t="s">
        <v>209</v>
      </c>
      <c r="D185" s="132" t="s">
        <v>134</v>
      </c>
      <c r="E185" s="133" t="s">
        <v>210</v>
      </c>
      <c r="F185" s="134" t="s">
        <v>211</v>
      </c>
      <c r="G185" s="135" t="s">
        <v>212</v>
      </c>
      <c r="H185" s="136">
        <v>7.8</v>
      </c>
      <c r="I185" s="137"/>
      <c r="J185" s="138">
        <f>ROUND(I185*H185,2)</f>
        <v>0</v>
      </c>
      <c r="K185" s="134" t="s">
        <v>138</v>
      </c>
      <c r="L185" s="32"/>
      <c r="M185" s="139" t="s">
        <v>1</v>
      </c>
      <c r="N185" s="140" t="s">
        <v>46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139</v>
      </c>
      <c r="AT185" s="143" t="s">
        <v>134</v>
      </c>
      <c r="AU185" s="143" t="s">
        <v>91</v>
      </c>
      <c r="AY185" s="17" t="s">
        <v>132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7" t="s">
        <v>89</v>
      </c>
      <c r="BK185" s="144">
        <f>ROUND(I185*H185,2)</f>
        <v>0</v>
      </c>
      <c r="BL185" s="17" t="s">
        <v>139</v>
      </c>
      <c r="BM185" s="143" t="s">
        <v>213</v>
      </c>
    </row>
    <row r="186" spans="2:65" s="12" customFormat="1">
      <c r="B186" s="145"/>
      <c r="D186" s="146" t="s">
        <v>141</v>
      </c>
      <c r="E186" s="147" t="s">
        <v>1</v>
      </c>
      <c r="F186" s="148" t="s">
        <v>214</v>
      </c>
      <c r="H186" s="149">
        <v>7.8</v>
      </c>
      <c r="I186" s="150"/>
      <c r="L186" s="145"/>
      <c r="M186" s="151"/>
      <c r="T186" s="152"/>
      <c r="AT186" s="147" t="s">
        <v>141</v>
      </c>
      <c r="AU186" s="147" t="s">
        <v>91</v>
      </c>
      <c r="AV186" s="12" t="s">
        <v>91</v>
      </c>
      <c r="AW186" s="12" t="s">
        <v>36</v>
      </c>
      <c r="AX186" s="12" t="s">
        <v>89</v>
      </c>
      <c r="AY186" s="147" t="s">
        <v>132</v>
      </c>
    </row>
    <row r="187" spans="2:65" s="1" customFormat="1" ht="49.15" customHeight="1">
      <c r="B187" s="32"/>
      <c r="C187" s="132" t="s">
        <v>215</v>
      </c>
      <c r="D187" s="132" t="s">
        <v>134</v>
      </c>
      <c r="E187" s="133" t="s">
        <v>216</v>
      </c>
      <c r="F187" s="134" t="s">
        <v>217</v>
      </c>
      <c r="G187" s="135" t="s">
        <v>212</v>
      </c>
      <c r="H187" s="136">
        <v>75.957999999999998</v>
      </c>
      <c r="I187" s="137"/>
      <c r="J187" s="138">
        <f>ROUND(I187*H187,2)</f>
        <v>0</v>
      </c>
      <c r="K187" s="134" t="s">
        <v>138</v>
      </c>
      <c r="L187" s="32"/>
      <c r="M187" s="139" t="s">
        <v>1</v>
      </c>
      <c r="N187" s="140" t="s">
        <v>46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139</v>
      </c>
      <c r="AT187" s="143" t="s">
        <v>134</v>
      </c>
      <c r="AU187" s="143" t="s">
        <v>91</v>
      </c>
      <c r="AY187" s="17" t="s">
        <v>132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7" t="s">
        <v>89</v>
      </c>
      <c r="BK187" s="144">
        <f>ROUND(I187*H187,2)</f>
        <v>0</v>
      </c>
      <c r="BL187" s="17" t="s">
        <v>139</v>
      </c>
      <c r="BM187" s="143" t="s">
        <v>218</v>
      </c>
    </row>
    <row r="188" spans="2:65" s="13" customFormat="1">
      <c r="B188" s="156"/>
      <c r="D188" s="146" t="s">
        <v>141</v>
      </c>
      <c r="E188" s="157" t="s">
        <v>1</v>
      </c>
      <c r="F188" s="158" t="s">
        <v>148</v>
      </c>
      <c r="H188" s="157" t="s">
        <v>1</v>
      </c>
      <c r="I188" s="159"/>
      <c r="L188" s="156"/>
      <c r="M188" s="160"/>
      <c r="T188" s="161"/>
      <c r="AT188" s="157" t="s">
        <v>141</v>
      </c>
      <c r="AU188" s="157" t="s">
        <v>91</v>
      </c>
      <c r="AV188" s="13" t="s">
        <v>89</v>
      </c>
      <c r="AW188" s="13" t="s">
        <v>36</v>
      </c>
      <c r="AX188" s="13" t="s">
        <v>81</v>
      </c>
      <c r="AY188" s="157" t="s">
        <v>132</v>
      </c>
    </row>
    <row r="189" spans="2:65" s="13" customFormat="1">
      <c r="B189" s="156"/>
      <c r="D189" s="146" t="s">
        <v>141</v>
      </c>
      <c r="E189" s="157" t="s">
        <v>1</v>
      </c>
      <c r="F189" s="158" t="s">
        <v>219</v>
      </c>
      <c r="H189" s="157" t="s">
        <v>1</v>
      </c>
      <c r="I189" s="159"/>
      <c r="L189" s="156"/>
      <c r="M189" s="160"/>
      <c r="T189" s="161"/>
      <c r="AT189" s="157" t="s">
        <v>141</v>
      </c>
      <c r="AU189" s="157" t="s">
        <v>91</v>
      </c>
      <c r="AV189" s="13" t="s">
        <v>89</v>
      </c>
      <c r="AW189" s="13" t="s">
        <v>36</v>
      </c>
      <c r="AX189" s="13" t="s">
        <v>81</v>
      </c>
      <c r="AY189" s="157" t="s">
        <v>132</v>
      </c>
    </row>
    <row r="190" spans="2:65" s="13" customFormat="1">
      <c r="B190" s="156"/>
      <c r="D190" s="146" t="s">
        <v>141</v>
      </c>
      <c r="E190" s="157" t="s">
        <v>1</v>
      </c>
      <c r="F190" s="158" t="s">
        <v>220</v>
      </c>
      <c r="H190" s="157" t="s">
        <v>1</v>
      </c>
      <c r="I190" s="159"/>
      <c r="L190" s="156"/>
      <c r="M190" s="160"/>
      <c r="T190" s="161"/>
      <c r="AT190" s="157" t="s">
        <v>141</v>
      </c>
      <c r="AU190" s="157" t="s">
        <v>91</v>
      </c>
      <c r="AV190" s="13" t="s">
        <v>89</v>
      </c>
      <c r="AW190" s="13" t="s">
        <v>36</v>
      </c>
      <c r="AX190" s="13" t="s">
        <v>81</v>
      </c>
      <c r="AY190" s="157" t="s">
        <v>132</v>
      </c>
    </row>
    <row r="191" spans="2:65" s="13" customFormat="1">
      <c r="B191" s="156"/>
      <c r="D191" s="146" t="s">
        <v>141</v>
      </c>
      <c r="E191" s="157" t="s">
        <v>1</v>
      </c>
      <c r="F191" s="158" t="s">
        <v>150</v>
      </c>
      <c r="H191" s="157" t="s">
        <v>1</v>
      </c>
      <c r="I191" s="159"/>
      <c r="L191" s="156"/>
      <c r="M191" s="160"/>
      <c r="T191" s="161"/>
      <c r="AT191" s="157" t="s">
        <v>141</v>
      </c>
      <c r="AU191" s="157" t="s">
        <v>91</v>
      </c>
      <c r="AV191" s="13" t="s">
        <v>89</v>
      </c>
      <c r="AW191" s="13" t="s">
        <v>36</v>
      </c>
      <c r="AX191" s="13" t="s">
        <v>81</v>
      </c>
      <c r="AY191" s="157" t="s">
        <v>132</v>
      </c>
    </row>
    <row r="192" spans="2:65" s="12" customFormat="1">
      <c r="B192" s="145"/>
      <c r="D192" s="146" t="s">
        <v>141</v>
      </c>
      <c r="E192" s="147" t="s">
        <v>1</v>
      </c>
      <c r="F192" s="148" t="s">
        <v>221</v>
      </c>
      <c r="H192" s="149">
        <v>59.6</v>
      </c>
      <c r="I192" s="150"/>
      <c r="L192" s="145"/>
      <c r="M192" s="151"/>
      <c r="T192" s="152"/>
      <c r="AT192" s="147" t="s">
        <v>141</v>
      </c>
      <c r="AU192" s="147" t="s">
        <v>91</v>
      </c>
      <c r="AV192" s="12" t="s">
        <v>91</v>
      </c>
      <c r="AW192" s="12" t="s">
        <v>36</v>
      </c>
      <c r="AX192" s="12" t="s">
        <v>81</v>
      </c>
      <c r="AY192" s="147" t="s">
        <v>132</v>
      </c>
    </row>
    <row r="193" spans="2:65" s="12" customFormat="1">
      <c r="B193" s="145"/>
      <c r="D193" s="146" t="s">
        <v>141</v>
      </c>
      <c r="E193" s="147" t="s">
        <v>1</v>
      </c>
      <c r="F193" s="148" t="s">
        <v>222</v>
      </c>
      <c r="H193" s="149">
        <v>8.5500000000000007</v>
      </c>
      <c r="I193" s="150"/>
      <c r="L193" s="145"/>
      <c r="M193" s="151"/>
      <c r="T193" s="152"/>
      <c r="AT193" s="147" t="s">
        <v>141</v>
      </c>
      <c r="AU193" s="147" t="s">
        <v>91</v>
      </c>
      <c r="AV193" s="12" t="s">
        <v>91</v>
      </c>
      <c r="AW193" s="12" t="s">
        <v>36</v>
      </c>
      <c r="AX193" s="12" t="s">
        <v>81</v>
      </c>
      <c r="AY193" s="147" t="s">
        <v>132</v>
      </c>
    </row>
    <row r="194" spans="2:65" s="15" customFormat="1">
      <c r="B194" s="169"/>
      <c r="D194" s="146" t="s">
        <v>141</v>
      </c>
      <c r="E194" s="170" t="s">
        <v>1</v>
      </c>
      <c r="F194" s="171" t="s">
        <v>223</v>
      </c>
      <c r="H194" s="172">
        <v>68.150000000000006</v>
      </c>
      <c r="I194" s="173"/>
      <c r="L194" s="169"/>
      <c r="M194" s="174"/>
      <c r="T194" s="175"/>
      <c r="AT194" s="170" t="s">
        <v>141</v>
      </c>
      <c r="AU194" s="170" t="s">
        <v>91</v>
      </c>
      <c r="AV194" s="15" t="s">
        <v>154</v>
      </c>
      <c r="AW194" s="15" t="s">
        <v>36</v>
      </c>
      <c r="AX194" s="15" t="s">
        <v>81</v>
      </c>
      <c r="AY194" s="170" t="s">
        <v>132</v>
      </c>
    </row>
    <row r="195" spans="2:65" s="13" customFormat="1">
      <c r="B195" s="156"/>
      <c r="D195" s="146" t="s">
        <v>141</v>
      </c>
      <c r="E195" s="157" t="s">
        <v>1</v>
      </c>
      <c r="F195" s="158" t="s">
        <v>161</v>
      </c>
      <c r="H195" s="157" t="s">
        <v>1</v>
      </c>
      <c r="I195" s="159"/>
      <c r="L195" s="156"/>
      <c r="M195" s="160"/>
      <c r="T195" s="161"/>
      <c r="AT195" s="157" t="s">
        <v>141</v>
      </c>
      <c r="AU195" s="157" t="s">
        <v>91</v>
      </c>
      <c r="AV195" s="13" t="s">
        <v>89</v>
      </c>
      <c r="AW195" s="13" t="s">
        <v>36</v>
      </c>
      <c r="AX195" s="13" t="s">
        <v>81</v>
      </c>
      <c r="AY195" s="157" t="s">
        <v>132</v>
      </c>
    </row>
    <row r="196" spans="2:65" s="12" customFormat="1">
      <c r="B196" s="145"/>
      <c r="D196" s="146" t="s">
        <v>141</v>
      </c>
      <c r="E196" s="147" t="s">
        <v>1</v>
      </c>
      <c r="F196" s="148" t="s">
        <v>224</v>
      </c>
      <c r="H196" s="149">
        <v>6.9450000000000003</v>
      </c>
      <c r="I196" s="150"/>
      <c r="L196" s="145"/>
      <c r="M196" s="151"/>
      <c r="T196" s="152"/>
      <c r="AT196" s="147" t="s">
        <v>141</v>
      </c>
      <c r="AU196" s="147" t="s">
        <v>91</v>
      </c>
      <c r="AV196" s="12" t="s">
        <v>91</v>
      </c>
      <c r="AW196" s="12" t="s">
        <v>36</v>
      </c>
      <c r="AX196" s="12" t="s">
        <v>81</v>
      </c>
      <c r="AY196" s="147" t="s">
        <v>132</v>
      </c>
    </row>
    <row r="197" spans="2:65" s="12" customFormat="1">
      <c r="B197" s="145"/>
      <c r="D197" s="146" t="s">
        <v>141</v>
      </c>
      <c r="E197" s="147" t="s">
        <v>1</v>
      </c>
      <c r="F197" s="148" t="s">
        <v>225</v>
      </c>
      <c r="H197" s="149">
        <v>0.86299999999999999</v>
      </c>
      <c r="I197" s="150"/>
      <c r="L197" s="145"/>
      <c r="M197" s="151"/>
      <c r="T197" s="152"/>
      <c r="AT197" s="147" t="s">
        <v>141</v>
      </c>
      <c r="AU197" s="147" t="s">
        <v>91</v>
      </c>
      <c r="AV197" s="12" t="s">
        <v>91</v>
      </c>
      <c r="AW197" s="12" t="s">
        <v>36</v>
      </c>
      <c r="AX197" s="12" t="s">
        <v>81</v>
      </c>
      <c r="AY197" s="147" t="s">
        <v>132</v>
      </c>
    </row>
    <row r="198" spans="2:65" s="15" customFormat="1">
      <c r="B198" s="169"/>
      <c r="D198" s="146" t="s">
        <v>141</v>
      </c>
      <c r="E198" s="170" t="s">
        <v>1</v>
      </c>
      <c r="F198" s="171" t="s">
        <v>223</v>
      </c>
      <c r="H198" s="172">
        <v>7.8079999999999998</v>
      </c>
      <c r="I198" s="173"/>
      <c r="L198" s="169"/>
      <c r="M198" s="174"/>
      <c r="T198" s="175"/>
      <c r="AT198" s="170" t="s">
        <v>141</v>
      </c>
      <c r="AU198" s="170" t="s">
        <v>91</v>
      </c>
      <c r="AV198" s="15" t="s">
        <v>154</v>
      </c>
      <c r="AW198" s="15" t="s">
        <v>36</v>
      </c>
      <c r="AX198" s="15" t="s">
        <v>81</v>
      </c>
      <c r="AY198" s="170" t="s">
        <v>132</v>
      </c>
    </row>
    <row r="199" spans="2:65" s="14" customFormat="1">
      <c r="B199" s="162"/>
      <c r="D199" s="146" t="s">
        <v>141</v>
      </c>
      <c r="E199" s="163" t="s">
        <v>1</v>
      </c>
      <c r="F199" s="164" t="s">
        <v>153</v>
      </c>
      <c r="H199" s="165">
        <v>75.957999999999998</v>
      </c>
      <c r="I199" s="166"/>
      <c r="L199" s="162"/>
      <c r="M199" s="167"/>
      <c r="T199" s="168"/>
      <c r="AT199" s="163" t="s">
        <v>141</v>
      </c>
      <c r="AU199" s="163" t="s">
        <v>91</v>
      </c>
      <c r="AV199" s="14" t="s">
        <v>139</v>
      </c>
      <c r="AW199" s="14" t="s">
        <v>36</v>
      </c>
      <c r="AX199" s="14" t="s">
        <v>89</v>
      </c>
      <c r="AY199" s="163" t="s">
        <v>132</v>
      </c>
    </row>
    <row r="200" spans="2:65" s="1" customFormat="1" ht="49.15" customHeight="1">
      <c r="B200" s="32"/>
      <c r="C200" s="132" t="s">
        <v>226</v>
      </c>
      <c r="D200" s="132" t="s">
        <v>134</v>
      </c>
      <c r="E200" s="133" t="s">
        <v>227</v>
      </c>
      <c r="F200" s="134" t="s">
        <v>228</v>
      </c>
      <c r="G200" s="135" t="s">
        <v>212</v>
      </c>
      <c r="H200" s="136">
        <v>75.957999999999998</v>
      </c>
      <c r="I200" s="137"/>
      <c r="J200" s="138">
        <f>ROUND(I200*H200,2)</f>
        <v>0</v>
      </c>
      <c r="K200" s="134" t="s">
        <v>138</v>
      </c>
      <c r="L200" s="32"/>
      <c r="M200" s="139" t="s">
        <v>1</v>
      </c>
      <c r="N200" s="140" t="s">
        <v>46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139</v>
      </c>
      <c r="AT200" s="143" t="s">
        <v>134</v>
      </c>
      <c r="AU200" s="143" t="s">
        <v>91</v>
      </c>
      <c r="AY200" s="17" t="s">
        <v>132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7" t="s">
        <v>89</v>
      </c>
      <c r="BK200" s="144">
        <f>ROUND(I200*H200,2)</f>
        <v>0</v>
      </c>
      <c r="BL200" s="17" t="s">
        <v>139</v>
      </c>
      <c r="BM200" s="143" t="s">
        <v>229</v>
      </c>
    </row>
    <row r="201" spans="2:65" s="13" customFormat="1">
      <c r="B201" s="156"/>
      <c r="D201" s="146" t="s">
        <v>141</v>
      </c>
      <c r="E201" s="157" t="s">
        <v>1</v>
      </c>
      <c r="F201" s="158" t="s">
        <v>148</v>
      </c>
      <c r="H201" s="157" t="s">
        <v>1</v>
      </c>
      <c r="I201" s="159"/>
      <c r="L201" s="156"/>
      <c r="M201" s="160"/>
      <c r="T201" s="161"/>
      <c r="AT201" s="157" t="s">
        <v>141</v>
      </c>
      <c r="AU201" s="157" t="s">
        <v>91</v>
      </c>
      <c r="AV201" s="13" t="s">
        <v>89</v>
      </c>
      <c r="AW201" s="13" t="s">
        <v>36</v>
      </c>
      <c r="AX201" s="13" t="s">
        <v>81</v>
      </c>
      <c r="AY201" s="157" t="s">
        <v>132</v>
      </c>
    </row>
    <row r="202" spans="2:65" s="13" customFormat="1">
      <c r="B202" s="156"/>
      <c r="D202" s="146" t="s">
        <v>141</v>
      </c>
      <c r="E202" s="157" t="s">
        <v>1</v>
      </c>
      <c r="F202" s="158" t="s">
        <v>219</v>
      </c>
      <c r="H202" s="157" t="s">
        <v>1</v>
      </c>
      <c r="I202" s="159"/>
      <c r="L202" s="156"/>
      <c r="M202" s="160"/>
      <c r="T202" s="161"/>
      <c r="AT202" s="157" t="s">
        <v>141</v>
      </c>
      <c r="AU202" s="157" t="s">
        <v>91</v>
      </c>
      <c r="AV202" s="13" t="s">
        <v>89</v>
      </c>
      <c r="AW202" s="13" t="s">
        <v>36</v>
      </c>
      <c r="AX202" s="13" t="s">
        <v>81</v>
      </c>
      <c r="AY202" s="157" t="s">
        <v>132</v>
      </c>
    </row>
    <row r="203" spans="2:65" s="13" customFormat="1">
      <c r="B203" s="156"/>
      <c r="D203" s="146" t="s">
        <v>141</v>
      </c>
      <c r="E203" s="157" t="s">
        <v>1</v>
      </c>
      <c r="F203" s="158" t="s">
        <v>220</v>
      </c>
      <c r="H203" s="157" t="s">
        <v>1</v>
      </c>
      <c r="I203" s="159"/>
      <c r="L203" s="156"/>
      <c r="M203" s="160"/>
      <c r="T203" s="161"/>
      <c r="AT203" s="157" t="s">
        <v>141</v>
      </c>
      <c r="AU203" s="157" t="s">
        <v>91</v>
      </c>
      <c r="AV203" s="13" t="s">
        <v>89</v>
      </c>
      <c r="AW203" s="13" t="s">
        <v>36</v>
      </c>
      <c r="AX203" s="13" t="s">
        <v>81</v>
      </c>
      <c r="AY203" s="157" t="s">
        <v>132</v>
      </c>
    </row>
    <row r="204" spans="2:65" s="13" customFormat="1">
      <c r="B204" s="156"/>
      <c r="D204" s="146" t="s">
        <v>141</v>
      </c>
      <c r="E204" s="157" t="s">
        <v>1</v>
      </c>
      <c r="F204" s="158" t="s">
        <v>150</v>
      </c>
      <c r="H204" s="157" t="s">
        <v>1</v>
      </c>
      <c r="I204" s="159"/>
      <c r="L204" s="156"/>
      <c r="M204" s="160"/>
      <c r="T204" s="161"/>
      <c r="AT204" s="157" t="s">
        <v>141</v>
      </c>
      <c r="AU204" s="157" t="s">
        <v>91</v>
      </c>
      <c r="AV204" s="13" t="s">
        <v>89</v>
      </c>
      <c r="AW204" s="13" t="s">
        <v>36</v>
      </c>
      <c r="AX204" s="13" t="s">
        <v>81</v>
      </c>
      <c r="AY204" s="157" t="s">
        <v>132</v>
      </c>
    </row>
    <row r="205" spans="2:65" s="12" customFormat="1">
      <c r="B205" s="145"/>
      <c r="D205" s="146" t="s">
        <v>141</v>
      </c>
      <c r="E205" s="147" t="s">
        <v>1</v>
      </c>
      <c r="F205" s="148" t="s">
        <v>221</v>
      </c>
      <c r="H205" s="149">
        <v>59.6</v>
      </c>
      <c r="I205" s="150"/>
      <c r="L205" s="145"/>
      <c r="M205" s="151"/>
      <c r="T205" s="152"/>
      <c r="AT205" s="147" t="s">
        <v>141</v>
      </c>
      <c r="AU205" s="147" t="s">
        <v>91</v>
      </c>
      <c r="AV205" s="12" t="s">
        <v>91</v>
      </c>
      <c r="AW205" s="12" t="s">
        <v>36</v>
      </c>
      <c r="AX205" s="12" t="s">
        <v>81</v>
      </c>
      <c r="AY205" s="147" t="s">
        <v>132</v>
      </c>
    </row>
    <row r="206" spans="2:65" s="12" customFormat="1">
      <c r="B206" s="145"/>
      <c r="D206" s="146" t="s">
        <v>141</v>
      </c>
      <c r="E206" s="147" t="s">
        <v>1</v>
      </c>
      <c r="F206" s="148" t="s">
        <v>222</v>
      </c>
      <c r="H206" s="149">
        <v>8.5500000000000007</v>
      </c>
      <c r="I206" s="150"/>
      <c r="L206" s="145"/>
      <c r="M206" s="151"/>
      <c r="T206" s="152"/>
      <c r="AT206" s="147" t="s">
        <v>141</v>
      </c>
      <c r="AU206" s="147" t="s">
        <v>91</v>
      </c>
      <c r="AV206" s="12" t="s">
        <v>91</v>
      </c>
      <c r="AW206" s="12" t="s">
        <v>36</v>
      </c>
      <c r="AX206" s="12" t="s">
        <v>81</v>
      </c>
      <c r="AY206" s="147" t="s">
        <v>132</v>
      </c>
    </row>
    <row r="207" spans="2:65" s="15" customFormat="1">
      <c r="B207" s="169"/>
      <c r="D207" s="146" t="s">
        <v>141</v>
      </c>
      <c r="E207" s="170" t="s">
        <v>1</v>
      </c>
      <c r="F207" s="171" t="s">
        <v>223</v>
      </c>
      <c r="H207" s="172">
        <v>68.150000000000006</v>
      </c>
      <c r="I207" s="173"/>
      <c r="L207" s="169"/>
      <c r="M207" s="174"/>
      <c r="T207" s="175"/>
      <c r="AT207" s="170" t="s">
        <v>141</v>
      </c>
      <c r="AU207" s="170" t="s">
        <v>91</v>
      </c>
      <c r="AV207" s="15" t="s">
        <v>154</v>
      </c>
      <c r="AW207" s="15" t="s">
        <v>36</v>
      </c>
      <c r="AX207" s="15" t="s">
        <v>81</v>
      </c>
      <c r="AY207" s="170" t="s">
        <v>132</v>
      </c>
    </row>
    <row r="208" spans="2:65" s="13" customFormat="1">
      <c r="B208" s="156"/>
      <c r="D208" s="146" t="s">
        <v>141</v>
      </c>
      <c r="E208" s="157" t="s">
        <v>1</v>
      </c>
      <c r="F208" s="158" t="s">
        <v>161</v>
      </c>
      <c r="H208" s="157" t="s">
        <v>1</v>
      </c>
      <c r="I208" s="159"/>
      <c r="L208" s="156"/>
      <c r="M208" s="160"/>
      <c r="T208" s="161"/>
      <c r="AT208" s="157" t="s">
        <v>141</v>
      </c>
      <c r="AU208" s="157" t="s">
        <v>91</v>
      </c>
      <c r="AV208" s="13" t="s">
        <v>89</v>
      </c>
      <c r="AW208" s="13" t="s">
        <v>36</v>
      </c>
      <c r="AX208" s="13" t="s">
        <v>81</v>
      </c>
      <c r="AY208" s="157" t="s">
        <v>132</v>
      </c>
    </row>
    <row r="209" spans="2:65" s="12" customFormat="1">
      <c r="B209" s="145"/>
      <c r="D209" s="146" t="s">
        <v>141</v>
      </c>
      <c r="E209" s="147" t="s">
        <v>1</v>
      </c>
      <c r="F209" s="148" t="s">
        <v>224</v>
      </c>
      <c r="H209" s="149">
        <v>6.9450000000000003</v>
      </c>
      <c r="I209" s="150"/>
      <c r="L209" s="145"/>
      <c r="M209" s="151"/>
      <c r="T209" s="152"/>
      <c r="AT209" s="147" t="s">
        <v>141</v>
      </c>
      <c r="AU209" s="147" t="s">
        <v>91</v>
      </c>
      <c r="AV209" s="12" t="s">
        <v>91</v>
      </c>
      <c r="AW209" s="12" t="s">
        <v>36</v>
      </c>
      <c r="AX209" s="12" t="s">
        <v>81</v>
      </c>
      <c r="AY209" s="147" t="s">
        <v>132</v>
      </c>
    </row>
    <row r="210" spans="2:65" s="12" customFormat="1">
      <c r="B210" s="145"/>
      <c r="D210" s="146" t="s">
        <v>141</v>
      </c>
      <c r="E210" s="147" t="s">
        <v>1</v>
      </c>
      <c r="F210" s="148" t="s">
        <v>225</v>
      </c>
      <c r="H210" s="149">
        <v>0.86299999999999999</v>
      </c>
      <c r="I210" s="150"/>
      <c r="L210" s="145"/>
      <c r="M210" s="151"/>
      <c r="T210" s="152"/>
      <c r="AT210" s="147" t="s">
        <v>141</v>
      </c>
      <c r="AU210" s="147" t="s">
        <v>91</v>
      </c>
      <c r="AV210" s="12" t="s">
        <v>91</v>
      </c>
      <c r="AW210" s="12" t="s">
        <v>36</v>
      </c>
      <c r="AX210" s="12" t="s">
        <v>81</v>
      </c>
      <c r="AY210" s="147" t="s">
        <v>132</v>
      </c>
    </row>
    <row r="211" spans="2:65" s="15" customFormat="1">
      <c r="B211" s="169"/>
      <c r="D211" s="146" t="s">
        <v>141</v>
      </c>
      <c r="E211" s="170" t="s">
        <v>1</v>
      </c>
      <c r="F211" s="171" t="s">
        <v>223</v>
      </c>
      <c r="H211" s="172">
        <v>7.8079999999999998</v>
      </c>
      <c r="I211" s="173"/>
      <c r="L211" s="169"/>
      <c r="M211" s="174"/>
      <c r="T211" s="175"/>
      <c r="AT211" s="170" t="s">
        <v>141</v>
      </c>
      <c r="AU211" s="170" t="s">
        <v>91</v>
      </c>
      <c r="AV211" s="15" t="s">
        <v>154</v>
      </c>
      <c r="AW211" s="15" t="s">
        <v>36</v>
      </c>
      <c r="AX211" s="15" t="s">
        <v>81</v>
      </c>
      <c r="AY211" s="170" t="s">
        <v>132</v>
      </c>
    </row>
    <row r="212" spans="2:65" s="14" customFormat="1">
      <c r="B212" s="162"/>
      <c r="D212" s="146" t="s">
        <v>141</v>
      </c>
      <c r="E212" s="163" t="s">
        <v>1</v>
      </c>
      <c r="F212" s="164" t="s">
        <v>153</v>
      </c>
      <c r="H212" s="165">
        <v>75.957999999999998</v>
      </c>
      <c r="I212" s="166"/>
      <c r="L212" s="162"/>
      <c r="M212" s="167"/>
      <c r="T212" s="168"/>
      <c r="AT212" s="163" t="s">
        <v>141</v>
      </c>
      <c r="AU212" s="163" t="s">
        <v>91</v>
      </c>
      <c r="AV212" s="14" t="s">
        <v>139</v>
      </c>
      <c r="AW212" s="14" t="s">
        <v>36</v>
      </c>
      <c r="AX212" s="14" t="s">
        <v>89</v>
      </c>
      <c r="AY212" s="163" t="s">
        <v>132</v>
      </c>
    </row>
    <row r="213" spans="2:65" s="1" customFormat="1" ht="37.9" customHeight="1">
      <c r="B213" s="32"/>
      <c r="C213" s="132" t="s">
        <v>8</v>
      </c>
      <c r="D213" s="132" t="s">
        <v>134</v>
      </c>
      <c r="E213" s="133" t="s">
        <v>230</v>
      </c>
      <c r="F213" s="134" t="s">
        <v>231</v>
      </c>
      <c r="G213" s="135" t="s">
        <v>137</v>
      </c>
      <c r="H213" s="136">
        <v>357.24</v>
      </c>
      <c r="I213" s="137"/>
      <c r="J213" s="138">
        <f>ROUND(I213*H213,2)</f>
        <v>0</v>
      </c>
      <c r="K213" s="134" t="s">
        <v>138</v>
      </c>
      <c r="L213" s="32"/>
      <c r="M213" s="139" t="s">
        <v>1</v>
      </c>
      <c r="N213" s="140" t="s">
        <v>46</v>
      </c>
      <c r="P213" s="141">
        <f>O213*H213</f>
        <v>0</v>
      </c>
      <c r="Q213" s="141">
        <v>5.8E-4</v>
      </c>
      <c r="R213" s="141">
        <f>Q213*H213</f>
        <v>0.2071992</v>
      </c>
      <c r="S213" s="141">
        <v>0</v>
      </c>
      <c r="T213" s="142">
        <f>S213*H213</f>
        <v>0</v>
      </c>
      <c r="AR213" s="143" t="s">
        <v>139</v>
      </c>
      <c r="AT213" s="143" t="s">
        <v>134</v>
      </c>
      <c r="AU213" s="143" t="s">
        <v>91</v>
      </c>
      <c r="AY213" s="17" t="s">
        <v>132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7" t="s">
        <v>89</v>
      </c>
      <c r="BK213" s="144">
        <f>ROUND(I213*H213,2)</f>
        <v>0</v>
      </c>
      <c r="BL213" s="17" t="s">
        <v>139</v>
      </c>
      <c r="BM213" s="143" t="s">
        <v>232</v>
      </c>
    </row>
    <row r="214" spans="2:65" s="13" customFormat="1">
      <c r="B214" s="156"/>
      <c r="D214" s="146" t="s">
        <v>141</v>
      </c>
      <c r="E214" s="157" t="s">
        <v>1</v>
      </c>
      <c r="F214" s="158" t="s">
        <v>148</v>
      </c>
      <c r="H214" s="157" t="s">
        <v>1</v>
      </c>
      <c r="I214" s="159"/>
      <c r="L214" s="156"/>
      <c r="M214" s="160"/>
      <c r="T214" s="161"/>
      <c r="AT214" s="157" t="s">
        <v>141</v>
      </c>
      <c r="AU214" s="157" t="s">
        <v>91</v>
      </c>
      <c r="AV214" s="13" t="s">
        <v>89</v>
      </c>
      <c r="AW214" s="13" t="s">
        <v>36</v>
      </c>
      <c r="AX214" s="13" t="s">
        <v>81</v>
      </c>
      <c r="AY214" s="157" t="s">
        <v>132</v>
      </c>
    </row>
    <row r="215" spans="2:65" s="13" customFormat="1">
      <c r="B215" s="156"/>
      <c r="D215" s="146" t="s">
        <v>141</v>
      </c>
      <c r="E215" s="157" t="s">
        <v>1</v>
      </c>
      <c r="F215" s="158" t="s">
        <v>219</v>
      </c>
      <c r="H215" s="157" t="s">
        <v>1</v>
      </c>
      <c r="I215" s="159"/>
      <c r="L215" s="156"/>
      <c r="M215" s="160"/>
      <c r="T215" s="161"/>
      <c r="AT215" s="157" t="s">
        <v>141</v>
      </c>
      <c r="AU215" s="157" t="s">
        <v>91</v>
      </c>
      <c r="AV215" s="13" t="s">
        <v>89</v>
      </c>
      <c r="AW215" s="13" t="s">
        <v>36</v>
      </c>
      <c r="AX215" s="13" t="s">
        <v>81</v>
      </c>
      <c r="AY215" s="157" t="s">
        <v>132</v>
      </c>
    </row>
    <row r="216" spans="2:65" s="12" customFormat="1">
      <c r="B216" s="145"/>
      <c r="D216" s="146" t="s">
        <v>141</v>
      </c>
      <c r="E216" s="147" t="s">
        <v>1</v>
      </c>
      <c r="F216" s="148" t="s">
        <v>233</v>
      </c>
      <c r="H216" s="149">
        <v>321.70999999999998</v>
      </c>
      <c r="I216" s="150"/>
      <c r="L216" s="145"/>
      <c r="M216" s="151"/>
      <c r="T216" s="152"/>
      <c r="AT216" s="147" t="s">
        <v>141</v>
      </c>
      <c r="AU216" s="147" t="s">
        <v>91</v>
      </c>
      <c r="AV216" s="12" t="s">
        <v>91</v>
      </c>
      <c r="AW216" s="12" t="s">
        <v>36</v>
      </c>
      <c r="AX216" s="12" t="s">
        <v>81</v>
      </c>
      <c r="AY216" s="147" t="s">
        <v>132</v>
      </c>
    </row>
    <row r="217" spans="2:65" s="12" customFormat="1">
      <c r="B217" s="145"/>
      <c r="D217" s="146" t="s">
        <v>141</v>
      </c>
      <c r="E217" s="147" t="s">
        <v>1</v>
      </c>
      <c r="F217" s="148" t="s">
        <v>234</v>
      </c>
      <c r="H217" s="149">
        <v>35.53</v>
      </c>
      <c r="I217" s="150"/>
      <c r="L217" s="145"/>
      <c r="M217" s="151"/>
      <c r="T217" s="152"/>
      <c r="AT217" s="147" t="s">
        <v>141</v>
      </c>
      <c r="AU217" s="147" t="s">
        <v>91</v>
      </c>
      <c r="AV217" s="12" t="s">
        <v>91</v>
      </c>
      <c r="AW217" s="12" t="s">
        <v>36</v>
      </c>
      <c r="AX217" s="12" t="s">
        <v>81</v>
      </c>
      <c r="AY217" s="147" t="s">
        <v>132</v>
      </c>
    </row>
    <row r="218" spans="2:65" s="14" customFormat="1">
      <c r="B218" s="162"/>
      <c r="D218" s="146" t="s">
        <v>141</v>
      </c>
      <c r="E218" s="163" t="s">
        <v>1</v>
      </c>
      <c r="F218" s="164" t="s">
        <v>153</v>
      </c>
      <c r="H218" s="165">
        <v>357.24</v>
      </c>
      <c r="I218" s="166"/>
      <c r="L218" s="162"/>
      <c r="M218" s="167"/>
      <c r="T218" s="168"/>
      <c r="AT218" s="163" t="s">
        <v>141</v>
      </c>
      <c r="AU218" s="163" t="s">
        <v>91</v>
      </c>
      <c r="AV218" s="14" t="s">
        <v>139</v>
      </c>
      <c r="AW218" s="14" t="s">
        <v>36</v>
      </c>
      <c r="AX218" s="14" t="s">
        <v>89</v>
      </c>
      <c r="AY218" s="163" t="s">
        <v>132</v>
      </c>
    </row>
    <row r="219" spans="2:65" s="1" customFormat="1" ht="37.9" customHeight="1">
      <c r="B219" s="32"/>
      <c r="C219" s="132" t="s">
        <v>235</v>
      </c>
      <c r="D219" s="132" t="s">
        <v>134</v>
      </c>
      <c r="E219" s="133" t="s">
        <v>236</v>
      </c>
      <c r="F219" s="134" t="s">
        <v>237</v>
      </c>
      <c r="G219" s="135" t="s">
        <v>137</v>
      </c>
      <c r="H219" s="136">
        <v>357.24</v>
      </c>
      <c r="I219" s="137"/>
      <c r="J219" s="138">
        <f>ROUND(I219*H219,2)</f>
        <v>0</v>
      </c>
      <c r="K219" s="134" t="s">
        <v>138</v>
      </c>
      <c r="L219" s="32"/>
      <c r="M219" s="139" t="s">
        <v>1</v>
      </c>
      <c r="N219" s="140" t="s">
        <v>46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139</v>
      </c>
      <c r="AT219" s="143" t="s">
        <v>134</v>
      </c>
      <c r="AU219" s="143" t="s">
        <v>91</v>
      </c>
      <c r="AY219" s="17" t="s">
        <v>132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89</v>
      </c>
      <c r="BK219" s="144">
        <f>ROUND(I219*H219,2)</f>
        <v>0</v>
      </c>
      <c r="BL219" s="17" t="s">
        <v>139</v>
      </c>
      <c r="BM219" s="143" t="s">
        <v>238</v>
      </c>
    </row>
    <row r="220" spans="2:65" s="1" customFormat="1" ht="62.65" customHeight="1">
      <c r="B220" s="32"/>
      <c r="C220" s="132" t="s">
        <v>239</v>
      </c>
      <c r="D220" s="132" t="s">
        <v>134</v>
      </c>
      <c r="E220" s="133" t="s">
        <v>240</v>
      </c>
      <c r="F220" s="134" t="s">
        <v>241</v>
      </c>
      <c r="G220" s="135" t="s">
        <v>212</v>
      </c>
      <c r="H220" s="136">
        <v>3.98</v>
      </c>
      <c r="I220" s="137"/>
      <c r="J220" s="138">
        <f>ROUND(I220*H220,2)</f>
        <v>0</v>
      </c>
      <c r="K220" s="134" t="s">
        <v>138</v>
      </c>
      <c r="L220" s="32"/>
      <c r="M220" s="139" t="s">
        <v>1</v>
      </c>
      <c r="N220" s="140" t="s">
        <v>46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139</v>
      </c>
      <c r="AT220" s="143" t="s">
        <v>134</v>
      </c>
      <c r="AU220" s="143" t="s">
        <v>91</v>
      </c>
      <c r="AY220" s="17" t="s">
        <v>132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7" t="s">
        <v>89</v>
      </c>
      <c r="BK220" s="144">
        <f>ROUND(I220*H220,2)</f>
        <v>0</v>
      </c>
      <c r="BL220" s="17" t="s">
        <v>139</v>
      </c>
      <c r="BM220" s="143" t="s">
        <v>242</v>
      </c>
    </row>
    <row r="221" spans="2:65" s="13" customFormat="1">
      <c r="B221" s="156"/>
      <c r="D221" s="146" t="s">
        <v>141</v>
      </c>
      <c r="E221" s="157" t="s">
        <v>1</v>
      </c>
      <c r="F221" s="158" t="s">
        <v>243</v>
      </c>
      <c r="H221" s="157" t="s">
        <v>1</v>
      </c>
      <c r="I221" s="159"/>
      <c r="L221" s="156"/>
      <c r="M221" s="160"/>
      <c r="T221" s="161"/>
      <c r="AT221" s="157" t="s">
        <v>141</v>
      </c>
      <c r="AU221" s="157" t="s">
        <v>91</v>
      </c>
      <c r="AV221" s="13" t="s">
        <v>89</v>
      </c>
      <c r="AW221" s="13" t="s">
        <v>36</v>
      </c>
      <c r="AX221" s="13" t="s">
        <v>81</v>
      </c>
      <c r="AY221" s="157" t="s">
        <v>132</v>
      </c>
    </row>
    <row r="222" spans="2:65" s="12" customFormat="1">
      <c r="B222" s="145"/>
      <c r="D222" s="146" t="s">
        <v>141</v>
      </c>
      <c r="E222" s="147" t="s">
        <v>1</v>
      </c>
      <c r="F222" s="148" t="s">
        <v>244</v>
      </c>
      <c r="H222" s="149">
        <v>2.12</v>
      </c>
      <c r="I222" s="150"/>
      <c r="L222" s="145"/>
      <c r="M222" s="151"/>
      <c r="T222" s="152"/>
      <c r="AT222" s="147" t="s">
        <v>141</v>
      </c>
      <c r="AU222" s="147" t="s">
        <v>91</v>
      </c>
      <c r="AV222" s="12" t="s">
        <v>91</v>
      </c>
      <c r="AW222" s="12" t="s">
        <v>36</v>
      </c>
      <c r="AX222" s="12" t="s">
        <v>81</v>
      </c>
      <c r="AY222" s="147" t="s">
        <v>132</v>
      </c>
    </row>
    <row r="223" spans="2:65" s="12" customFormat="1">
      <c r="B223" s="145"/>
      <c r="D223" s="146" t="s">
        <v>141</v>
      </c>
      <c r="E223" s="147" t="s">
        <v>1</v>
      </c>
      <c r="F223" s="148" t="s">
        <v>245</v>
      </c>
      <c r="H223" s="149">
        <v>1.86</v>
      </c>
      <c r="I223" s="150"/>
      <c r="L223" s="145"/>
      <c r="M223" s="151"/>
      <c r="T223" s="152"/>
      <c r="AT223" s="147" t="s">
        <v>141</v>
      </c>
      <c r="AU223" s="147" t="s">
        <v>91</v>
      </c>
      <c r="AV223" s="12" t="s">
        <v>91</v>
      </c>
      <c r="AW223" s="12" t="s">
        <v>36</v>
      </c>
      <c r="AX223" s="12" t="s">
        <v>81</v>
      </c>
      <c r="AY223" s="147" t="s">
        <v>132</v>
      </c>
    </row>
    <row r="224" spans="2:65" s="14" customFormat="1">
      <c r="B224" s="162"/>
      <c r="D224" s="146" t="s">
        <v>141</v>
      </c>
      <c r="E224" s="163" t="s">
        <v>1</v>
      </c>
      <c r="F224" s="164" t="s">
        <v>153</v>
      </c>
      <c r="H224" s="165">
        <v>3.98</v>
      </c>
      <c r="I224" s="166"/>
      <c r="L224" s="162"/>
      <c r="M224" s="167"/>
      <c r="T224" s="168"/>
      <c r="AT224" s="163" t="s">
        <v>141</v>
      </c>
      <c r="AU224" s="163" t="s">
        <v>91</v>
      </c>
      <c r="AV224" s="14" t="s">
        <v>139</v>
      </c>
      <c r="AW224" s="14" t="s">
        <v>36</v>
      </c>
      <c r="AX224" s="14" t="s">
        <v>89</v>
      </c>
      <c r="AY224" s="163" t="s">
        <v>132</v>
      </c>
    </row>
    <row r="225" spans="2:65" s="1" customFormat="1" ht="62.65" customHeight="1">
      <c r="B225" s="32"/>
      <c r="C225" s="132" t="s">
        <v>246</v>
      </c>
      <c r="D225" s="132" t="s">
        <v>134</v>
      </c>
      <c r="E225" s="133" t="s">
        <v>247</v>
      </c>
      <c r="F225" s="134" t="s">
        <v>248</v>
      </c>
      <c r="G225" s="135" t="s">
        <v>212</v>
      </c>
      <c r="H225" s="136">
        <v>73.968000000000004</v>
      </c>
      <c r="I225" s="137"/>
      <c r="J225" s="138">
        <f>ROUND(I225*H225,2)</f>
        <v>0</v>
      </c>
      <c r="K225" s="134" t="s">
        <v>138</v>
      </c>
      <c r="L225" s="32"/>
      <c r="M225" s="139" t="s">
        <v>1</v>
      </c>
      <c r="N225" s="140" t="s">
        <v>46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139</v>
      </c>
      <c r="AT225" s="143" t="s">
        <v>134</v>
      </c>
      <c r="AU225" s="143" t="s">
        <v>91</v>
      </c>
      <c r="AY225" s="17" t="s">
        <v>132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7" t="s">
        <v>89</v>
      </c>
      <c r="BK225" s="144">
        <f>ROUND(I225*H225,2)</f>
        <v>0</v>
      </c>
      <c r="BL225" s="17" t="s">
        <v>139</v>
      </c>
      <c r="BM225" s="143" t="s">
        <v>249</v>
      </c>
    </row>
    <row r="226" spans="2:65" s="13" customFormat="1">
      <c r="B226" s="156"/>
      <c r="D226" s="146" t="s">
        <v>141</v>
      </c>
      <c r="E226" s="157" t="s">
        <v>1</v>
      </c>
      <c r="F226" s="158" t="s">
        <v>250</v>
      </c>
      <c r="H226" s="157" t="s">
        <v>1</v>
      </c>
      <c r="I226" s="159"/>
      <c r="L226" s="156"/>
      <c r="M226" s="160"/>
      <c r="T226" s="161"/>
      <c r="AT226" s="157" t="s">
        <v>141</v>
      </c>
      <c r="AU226" s="157" t="s">
        <v>91</v>
      </c>
      <c r="AV226" s="13" t="s">
        <v>89</v>
      </c>
      <c r="AW226" s="13" t="s">
        <v>36</v>
      </c>
      <c r="AX226" s="13" t="s">
        <v>81</v>
      </c>
      <c r="AY226" s="157" t="s">
        <v>132</v>
      </c>
    </row>
    <row r="227" spans="2:65" s="12" customFormat="1">
      <c r="B227" s="145"/>
      <c r="D227" s="146" t="s">
        <v>141</v>
      </c>
      <c r="E227" s="147" t="s">
        <v>1</v>
      </c>
      <c r="F227" s="148" t="s">
        <v>251</v>
      </c>
      <c r="H227" s="149">
        <v>68.150000000000006</v>
      </c>
      <c r="I227" s="150"/>
      <c r="L227" s="145"/>
      <c r="M227" s="151"/>
      <c r="T227" s="152"/>
      <c r="AT227" s="147" t="s">
        <v>141</v>
      </c>
      <c r="AU227" s="147" t="s">
        <v>91</v>
      </c>
      <c r="AV227" s="12" t="s">
        <v>91</v>
      </c>
      <c r="AW227" s="12" t="s">
        <v>36</v>
      </c>
      <c r="AX227" s="12" t="s">
        <v>81</v>
      </c>
      <c r="AY227" s="147" t="s">
        <v>132</v>
      </c>
    </row>
    <row r="228" spans="2:65" s="12" customFormat="1">
      <c r="B228" s="145"/>
      <c r="D228" s="146" t="s">
        <v>141</v>
      </c>
      <c r="E228" s="147" t="s">
        <v>1</v>
      </c>
      <c r="F228" s="148" t="s">
        <v>252</v>
      </c>
      <c r="H228" s="149">
        <v>-1.06</v>
      </c>
      <c r="I228" s="150"/>
      <c r="L228" s="145"/>
      <c r="M228" s="151"/>
      <c r="T228" s="152"/>
      <c r="AT228" s="147" t="s">
        <v>141</v>
      </c>
      <c r="AU228" s="147" t="s">
        <v>91</v>
      </c>
      <c r="AV228" s="12" t="s">
        <v>91</v>
      </c>
      <c r="AW228" s="12" t="s">
        <v>36</v>
      </c>
      <c r="AX228" s="12" t="s">
        <v>81</v>
      </c>
      <c r="AY228" s="147" t="s">
        <v>132</v>
      </c>
    </row>
    <row r="229" spans="2:65" s="15" customFormat="1">
      <c r="B229" s="169"/>
      <c r="D229" s="146" t="s">
        <v>141</v>
      </c>
      <c r="E229" s="170" t="s">
        <v>1</v>
      </c>
      <c r="F229" s="171" t="s">
        <v>223</v>
      </c>
      <c r="H229" s="172">
        <v>67.09</v>
      </c>
      <c r="I229" s="173"/>
      <c r="L229" s="169"/>
      <c r="M229" s="174"/>
      <c r="T229" s="175"/>
      <c r="AT229" s="170" t="s">
        <v>141</v>
      </c>
      <c r="AU229" s="170" t="s">
        <v>91</v>
      </c>
      <c r="AV229" s="15" t="s">
        <v>154</v>
      </c>
      <c r="AW229" s="15" t="s">
        <v>36</v>
      </c>
      <c r="AX229" s="15" t="s">
        <v>81</v>
      </c>
      <c r="AY229" s="170" t="s">
        <v>132</v>
      </c>
    </row>
    <row r="230" spans="2:65" s="12" customFormat="1">
      <c r="B230" s="145"/>
      <c r="D230" s="146" t="s">
        <v>141</v>
      </c>
      <c r="E230" s="147" t="s">
        <v>1</v>
      </c>
      <c r="F230" s="148" t="s">
        <v>253</v>
      </c>
      <c r="H230" s="149">
        <v>7.8079999999999998</v>
      </c>
      <c r="I230" s="150"/>
      <c r="L230" s="145"/>
      <c r="M230" s="151"/>
      <c r="T230" s="152"/>
      <c r="AT230" s="147" t="s">
        <v>141</v>
      </c>
      <c r="AU230" s="147" t="s">
        <v>91</v>
      </c>
      <c r="AV230" s="12" t="s">
        <v>91</v>
      </c>
      <c r="AW230" s="12" t="s">
        <v>36</v>
      </c>
      <c r="AX230" s="12" t="s">
        <v>81</v>
      </c>
      <c r="AY230" s="147" t="s">
        <v>132</v>
      </c>
    </row>
    <row r="231" spans="2:65" s="12" customFormat="1">
      <c r="B231" s="145"/>
      <c r="D231" s="146" t="s">
        <v>141</v>
      </c>
      <c r="E231" s="147" t="s">
        <v>1</v>
      </c>
      <c r="F231" s="148" t="s">
        <v>254</v>
      </c>
      <c r="H231" s="149">
        <v>-0.93</v>
      </c>
      <c r="I231" s="150"/>
      <c r="L231" s="145"/>
      <c r="M231" s="151"/>
      <c r="T231" s="152"/>
      <c r="AT231" s="147" t="s">
        <v>141</v>
      </c>
      <c r="AU231" s="147" t="s">
        <v>91</v>
      </c>
      <c r="AV231" s="12" t="s">
        <v>91</v>
      </c>
      <c r="AW231" s="12" t="s">
        <v>36</v>
      </c>
      <c r="AX231" s="12" t="s">
        <v>81</v>
      </c>
      <c r="AY231" s="147" t="s">
        <v>132</v>
      </c>
    </row>
    <row r="232" spans="2:65" s="15" customFormat="1">
      <c r="B232" s="169"/>
      <c r="D232" s="146" t="s">
        <v>141</v>
      </c>
      <c r="E232" s="170" t="s">
        <v>1</v>
      </c>
      <c r="F232" s="171" t="s">
        <v>223</v>
      </c>
      <c r="H232" s="172">
        <v>6.8780000000000001</v>
      </c>
      <c r="I232" s="173"/>
      <c r="L232" s="169"/>
      <c r="M232" s="174"/>
      <c r="T232" s="175"/>
      <c r="AT232" s="170" t="s">
        <v>141</v>
      </c>
      <c r="AU232" s="170" t="s">
        <v>91</v>
      </c>
      <c r="AV232" s="15" t="s">
        <v>154</v>
      </c>
      <c r="AW232" s="15" t="s">
        <v>36</v>
      </c>
      <c r="AX232" s="15" t="s">
        <v>81</v>
      </c>
      <c r="AY232" s="170" t="s">
        <v>132</v>
      </c>
    </row>
    <row r="233" spans="2:65" s="14" customFormat="1">
      <c r="B233" s="162"/>
      <c r="D233" s="146" t="s">
        <v>141</v>
      </c>
      <c r="E233" s="163" t="s">
        <v>1</v>
      </c>
      <c r="F233" s="164" t="s">
        <v>153</v>
      </c>
      <c r="H233" s="165">
        <v>73.968000000000004</v>
      </c>
      <c r="I233" s="166"/>
      <c r="L233" s="162"/>
      <c r="M233" s="167"/>
      <c r="T233" s="168"/>
      <c r="AT233" s="163" t="s">
        <v>141</v>
      </c>
      <c r="AU233" s="163" t="s">
        <v>91</v>
      </c>
      <c r="AV233" s="14" t="s">
        <v>139</v>
      </c>
      <c r="AW233" s="14" t="s">
        <v>36</v>
      </c>
      <c r="AX233" s="14" t="s">
        <v>89</v>
      </c>
      <c r="AY233" s="163" t="s">
        <v>132</v>
      </c>
    </row>
    <row r="234" spans="2:65" s="1" customFormat="1" ht="62.65" customHeight="1">
      <c r="B234" s="32"/>
      <c r="C234" s="132" t="s">
        <v>255</v>
      </c>
      <c r="D234" s="132" t="s">
        <v>134</v>
      </c>
      <c r="E234" s="133" t="s">
        <v>256</v>
      </c>
      <c r="F234" s="134" t="s">
        <v>257</v>
      </c>
      <c r="G234" s="135" t="s">
        <v>212</v>
      </c>
      <c r="H234" s="136">
        <v>75.957999999999998</v>
      </c>
      <c r="I234" s="137"/>
      <c r="J234" s="138">
        <f>ROUND(I234*H234,2)</f>
        <v>0</v>
      </c>
      <c r="K234" s="134" t="s">
        <v>138</v>
      </c>
      <c r="L234" s="32"/>
      <c r="M234" s="139" t="s">
        <v>1</v>
      </c>
      <c r="N234" s="140" t="s">
        <v>46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139</v>
      </c>
      <c r="AT234" s="143" t="s">
        <v>134</v>
      </c>
      <c r="AU234" s="143" t="s">
        <v>91</v>
      </c>
      <c r="AY234" s="17" t="s">
        <v>132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7" t="s">
        <v>89</v>
      </c>
      <c r="BK234" s="144">
        <f>ROUND(I234*H234,2)</f>
        <v>0</v>
      </c>
      <c r="BL234" s="17" t="s">
        <v>139</v>
      </c>
      <c r="BM234" s="143" t="s">
        <v>258</v>
      </c>
    </row>
    <row r="235" spans="2:65" s="13" customFormat="1">
      <c r="B235" s="156"/>
      <c r="D235" s="146" t="s">
        <v>141</v>
      </c>
      <c r="E235" s="157" t="s">
        <v>1</v>
      </c>
      <c r="F235" s="158" t="s">
        <v>250</v>
      </c>
      <c r="H235" s="157" t="s">
        <v>1</v>
      </c>
      <c r="I235" s="159"/>
      <c r="L235" s="156"/>
      <c r="M235" s="160"/>
      <c r="T235" s="161"/>
      <c r="AT235" s="157" t="s">
        <v>141</v>
      </c>
      <c r="AU235" s="157" t="s">
        <v>91</v>
      </c>
      <c r="AV235" s="13" t="s">
        <v>89</v>
      </c>
      <c r="AW235" s="13" t="s">
        <v>36</v>
      </c>
      <c r="AX235" s="13" t="s">
        <v>81</v>
      </c>
      <c r="AY235" s="157" t="s">
        <v>132</v>
      </c>
    </row>
    <row r="236" spans="2:65" s="12" customFormat="1">
      <c r="B236" s="145"/>
      <c r="D236" s="146" t="s">
        <v>141</v>
      </c>
      <c r="E236" s="147" t="s">
        <v>1</v>
      </c>
      <c r="F236" s="148" t="s">
        <v>251</v>
      </c>
      <c r="H236" s="149">
        <v>68.150000000000006</v>
      </c>
      <c r="I236" s="150"/>
      <c r="L236" s="145"/>
      <c r="M236" s="151"/>
      <c r="T236" s="152"/>
      <c r="AT236" s="147" t="s">
        <v>141</v>
      </c>
      <c r="AU236" s="147" t="s">
        <v>91</v>
      </c>
      <c r="AV236" s="12" t="s">
        <v>91</v>
      </c>
      <c r="AW236" s="12" t="s">
        <v>36</v>
      </c>
      <c r="AX236" s="12" t="s">
        <v>81</v>
      </c>
      <c r="AY236" s="147" t="s">
        <v>132</v>
      </c>
    </row>
    <row r="237" spans="2:65" s="12" customFormat="1">
      <c r="B237" s="145"/>
      <c r="D237" s="146" t="s">
        <v>141</v>
      </c>
      <c r="E237" s="147" t="s">
        <v>1</v>
      </c>
      <c r="F237" s="148" t="s">
        <v>253</v>
      </c>
      <c r="H237" s="149">
        <v>7.8079999999999998</v>
      </c>
      <c r="I237" s="150"/>
      <c r="L237" s="145"/>
      <c r="M237" s="151"/>
      <c r="T237" s="152"/>
      <c r="AT237" s="147" t="s">
        <v>141</v>
      </c>
      <c r="AU237" s="147" t="s">
        <v>91</v>
      </c>
      <c r="AV237" s="12" t="s">
        <v>91</v>
      </c>
      <c r="AW237" s="12" t="s">
        <v>36</v>
      </c>
      <c r="AX237" s="12" t="s">
        <v>81</v>
      </c>
      <c r="AY237" s="147" t="s">
        <v>132</v>
      </c>
    </row>
    <row r="238" spans="2:65" s="14" customFormat="1">
      <c r="B238" s="162"/>
      <c r="D238" s="146" t="s">
        <v>141</v>
      </c>
      <c r="E238" s="163" t="s">
        <v>1</v>
      </c>
      <c r="F238" s="164" t="s">
        <v>153</v>
      </c>
      <c r="H238" s="165">
        <v>75.957999999999998</v>
      </c>
      <c r="I238" s="166"/>
      <c r="L238" s="162"/>
      <c r="M238" s="167"/>
      <c r="T238" s="168"/>
      <c r="AT238" s="163" t="s">
        <v>141</v>
      </c>
      <c r="AU238" s="163" t="s">
        <v>91</v>
      </c>
      <c r="AV238" s="14" t="s">
        <v>139</v>
      </c>
      <c r="AW238" s="14" t="s">
        <v>36</v>
      </c>
      <c r="AX238" s="14" t="s">
        <v>89</v>
      </c>
      <c r="AY238" s="163" t="s">
        <v>132</v>
      </c>
    </row>
    <row r="239" spans="2:65" s="1" customFormat="1" ht="37.9" customHeight="1">
      <c r="B239" s="32"/>
      <c r="C239" s="132" t="s">
        <v>259</v>
      </c>
      <c r="D239" s="132" t="s">
        <v>134</v>
      </c>
      <c r="E239" s="133" t="s">
        <v>260</v>
      </c>
      <c r="F239" s="134" t="s">
        <v>261</v>
      </c>
      <c r="G239" s="135" t="s">
        <v>212</v>
      </c>
      <c r="H239" s="136">
        <v>1.99</v>
      </c>
      <c r="I239" s="137"/>
      <c r="J239" s="138">
        <f>ROUND(I239*H239,2)</f>
        <v>0</v>
      </c>
      <c r="K239" s="134" t="s">
        <v>138</v>
      </c>
      <c r="L239" s="32"/>
      <c r="M239" s="139" t="s">
        <v>1</v>
      </c>
      <c r="N239" s="140" t="s">
        <v>46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139</v>
      </c>
      <c r="AT239" s="143" t="s">
        <v>134</v>
      </c>
      <c r="AU239" s="143" t="s">
        <v>91</v>
      </c>
      <c r="AY239" s="17" t="s">
        <v>132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7" t="s">
        <v>89</v>
      </c>
      <c r="BK239" s="144">
        <f>ROUND(I239*H239,2)</f>
        <v>0</v>
      </c>
      <c r="BL239" s="17" t="s">
        <v>139</v>
      </c>
      <c r="BM239" s="143" t="s">
        <v>262</v>
      </c>
    </row>
    <row r="240" spans="2:65" s="13" customFormat="1">
      <c r="B240" s="156"/>
      <c r="D240" s="146" t="s">
        <v>141</v>
      </c>
      <c r="E240" s="157" t="s">
        <v>1</v>
      </c>
      <c r="F240" s="158" t="s">
        <v>263</v>
      </c>
      <c r="H240" s="157" t="s">
        <v>1</v>
      </c>
      <c r="I240" s="159"/>
      <c r="L240" s="156"/>
      <c r="M240" s="160"/>
      <c r="T240" s="161"/>
      <c r="AT240" s="157" t="s">
        <v>141</v>
      </c>
      <c r="AU240" s="157" t="s">
        <v>91</v>
      </c>
      <c r="AV240" s="13" t="s">
        <v>89</v>
      </c>
      <c r="AW240" s="13" t="s">
        <v>36</v>
      </c>
      <c r="AX240" s="13" t="s">
        <v>81</v>
      </c>
      <c r="AY240" s="157" t="s">
        <v>132</v>
      </c>
    </row>
    <row r="241" spans="2:65" s="12" customFormat="1">
      <c r="B241" s="145"/>
      <c r="D241" s="146" t="s">
        <v>141</v>
      </c>
      <c r="E241" s="147" t="s">
        <v>1</v>
      </c>
      <c r="F241" s="148" t="s">
        <v>264</v>
      </c>
      <c r="H241" s="149">
        <v>1.06</v>
      </c>
      <c r="I241" s="150"/>
      <c r="L241" s="145"/>
      <c r="M241" s="151"/>
      <c r="T241" s="152"/>
      <c r="AT241" s="147" t="s">
        <v>141</v>
      </c>
      <c r="AU241" s="147" t="s">
        <v>91</v>
      </c>
      <c r="AV241" s="12" t="s">
        <v>91</v>
      </c>
      <c r="AW241" s="12" t="s">
        <v>36</v>
      </c>
      <c r="AX241" s="12" t="s">
        <v>81</v>
      </c>
      <c r="AY241" s="147" t="s">
        <v>132</v>
      </c>
    </row>
    <row r="242" spans="2:65" s="12" customFormat="1">
      <c r="B242" s="145"/>
      <c r="D242" s="146" t="s">
        <v>141</v>
      </c>
      <c r="E242" s="147" t="s">
        <v>1</v>
      </c>
      <c r="F242" s="148" t="s">
        <v>265</v>
      </c>
      <c r="H242" s="149">
        <v>0.93</v>
      </c>
      <c r="I242" s="150"/>
      <c r="L242" s="145"/>
      <c r="M242" s="151"/>
      <c r="T242" s="152"/>
      <c r="AT242" s="147" t="s">
        <v>141</v>
      </c>
      <c r="AU242" s="147" t="s">
        <v>91</v>
      </c>
      <c r="AV242" s="12" t="s">
        <v>91</v>
      </c>
      <c r="AW242" s="12" t="s">
        <v>36</v>
      </c>
      <c r="AX242" s="12" t="s">
        <v>81</v>
      </c>
      <c r="AY242" s="147" t="s">
        <v>132</v>
      </c>
    </row>
    <row r="243" spans="2:65" s="14" customFormat="1">
      <c r="B243" s="162"/>
      <c r="D243" s="146" t="s">
        <v>141</v>
      </c>
      <c r="E243" s="163" t="s">
        <v>1</v>
      </c>
      <c r="F243" s="164" t="s">
        <v>153</v>
      </c>
      <c r="H243" s="165">
        <v>1.99</v>
      </c>
      <c r="I243" s="166"/>
      <c r="L243" s="162"/>
      <c r="M243" s="167"/>
      <c r="T243" s="168"/>
      <c r="AT243" s="163" t="s">
        <v>141</v>
      </c>
      <c r="AU243" s="163" t="s">
        <v>91</v>
      </c>
      <c r="AV243" s="14" t="s">
        <v>139</v>
      </c>
      <c r="AW243" s="14" t="s">
        <v>36</v>
      </c>
      <c r="AX243" s="14" t="s">
        <v>89</v>
      </c>
      <c r="AY243" s="163" t="s">
        <v>132</v>
      </c>
    </row>
    <row r="244" spans="2:65" s="1" customFormat="1" ht="44.25" customHeight="1">
      <c r="B244" s="32"/>
      <c r="C244" s="132" t="s">
        <v>7</v>
      </c>
      <c r="D244" s="194" t="s">
        <v>134</v>
      </c>
      <c r="E244" s="133" t="s">
        <v>266</v>
      </c>
      <c r="F244" s="134" t="s">
        <v>267</v>
      </c>
      <c r="G244" s="135" t="s">
        <v>268</v>
      </c>
      <c r="H244" s="136">
        <v>269.86700000000002</v>
      </c>
      <c r="I244" s="137"/>
      <c r="J244" s="138">
        <f>ROUND(I244*H244,2)</f>
        <v>0</v>
      </c>
      <c r="K244" s="195" t="s">
        <v>269</v>
      </c>
      <c r="L244" s="32"/>
      <c r="M244" s="139" t="s">
        <v>1</v>
      </c>
      <c r="N244" s="140" t="s">
        <v>46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139</v>
      </c>
      <c r="AT244" s="143" t="s">
        <v>134</v>
      </c>
      <c r="AU244" s="143" t="s">
        <v>91</v>
      </c>
      <c r="AY244" s="17" t="s">
        <v>132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7" t="s">
        <v>89</v>
      </c>
      <c r="BK244" s="144">
        <f>ROUND(I244*H244,2)</f>
        <v>0</v>
      </c>
      <c r="BL244" s="17" t="s">
        <v>139</v>
      </c>
      <c r="BM244" s="143" t="s">
        <v>270</v>
      </c>
    </row>
    <row r="245" spans="2:65" s="12" customFormat="1">
      <c r="B245" s="145"/>
      <c r="D245" s="146" t="s">
        <v>141</v>
      </c>
      <c r="E245" s="147" t="s">
        <v>1</v>
      </c>
      <c r="F245" s="148" t="s">
        <v>271</v>
      </c>
      <c r="H245" s="149">
        <v>243.43199999999999</v>
      </c>
      <c r="I245" s="150"/>
      <c r="L245" s="145"/>
      <c r="M245" s="151"/>
      <c r="T245" s="152"/>
      <c r="AT245" s="147" t="s">
        <v>141</v>
      </c>
      <c r="AU245" s="147" t="s">
        <v>91</v>
      </c>
      <c r="AV245" s="12" t="s">
        <v>91</v>
      </c>
      <c r="AW245" s="12" t="s">
        <v>36</v>
      </c>
      <c r="AX245" s="12" t="s">
        <v>81</v>
      </c>
      <c r="AY245" s="147" t="s">
        <v>132</v>
      </c>
    </row>
    <row r="246" spans="2:65" s="12" customFormat="1">
      <c r="B246" s="145"/>
      <c r="D246" s="146" t="s">
        <v>141</v>
      </c>
      <c r="E246" s="147" t="s">
        <v>1</v>
      </c>
      <c r="F246" s="148" t="s">
        <v>272</v>
      </c>
      <c r="H246" s="149">
        <v>26.434999999999999</v>
      </c>
      <c r="I246" s="150"/>
      <c r="L246" s="145"/>
      <c r="M246" s="151"/>
      <c r="T246" s="152"/>
      <c r="AT246" s="147" t="s">
        <v>141</v>
      </c>
      <c r="AU246" s="147" t="s">
        <v>91</v>
      </c>
      <c r="AV246" s="12" t="s">
        <v>91</v>
      </c>
      <c r="AW246" s="12" t="s">
        <v>36</v>
      </c>
      <c r="AX246" s="12" t="s">
        <v>81</v>
      </c>
      <c r="AY246" s="147" t="s">
        <v>132</v>
      </c>
    </row>
    <row r="247" spans="2:65" s="14" customFormat="1">
      <c r="B247" s="162"/>
      <c r="D247" s="146" t="s">
        <v>141</v>
      </c>
      <c r="E247" s="163" t="s">
        <v>1</v>
      </c>
      <c r="F247" s="164" t="s">
        <v>153</v>
      </c>
      <c r="H247" s="165">
        <v>269.86699999999996</v>
      </c>
      <c r="I247" s="166"/>
      <c r="L247" s="162"/>
      <c r="M247" s="167"/>
      <c r="T247" s="168"/>
      <c r="AT247" s="163" t="s">
        <v>141</v>
      </c>
      <c r="AU247" s="163" t="s">
        <v>91</v>
      </c>
      <c r="AV247" s="14" t="s">
        <v>139</v>
      </c>
      <c r="AW247" s="14" t="s">
        <v>36</v>
      </c>
      <c r="AX247" s="14" t="s">
        <v>89</v>
      </c>
      <c r="AY247" s="163" t="s">
        <v>132</v>
      </c>
    </row>
    <row r="248" spans="2:65" s="1" customFormat="1" ht="44.25" customHeight="1">
      <c r="B248" s="32"/>
      <c r="C248" s="132" t="s">
        <v>273</v>
      </c>
      <c r="D248" s="132" t="s">
        <v>134</v>
      </c>
      <c r="E248" s="133" t="s">
        <v>274</v>
      </c>
      <c r="F248" s="134" t="s">
        <v>275</v>
      </c>
      <c r="G248" s="135" t="s">
        <v>212</v>
      </c>
      <c r="H248" s="136">
        <v>62.877000000000002</v>
      </c>
      <c r="I248" s="137"/>
      <c r="J248" s="138">
        <f>ROUND(I248*H248,2)</f>
        <v>0</v>
      </c>
      <c r="K248" s="134" t="s">
        <v>138</v>
      </c>
      <c r="L248" s="32"/>
      <c r="M248" s="139" t="s">
        <v>1</v>
      </c>
      <c r="N248" s="140" t="s">
        <v>46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139</v>
      </c>
      <c r="AT248" s="143" t="s">
        <v>134</v>
      </c>
      <c r="AU248" s="143" t="s">
        <v>91</v>
      </c>
      <c r="AY248" s="17" t="s">
        <v>132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7" t="s">
        <v>89</v>
      </c>
      <c r="BK248" s="144">
        <f>ROUND(I248*H248,2)</f>
        <v>0</v>
      </c>
      <c r="BL248" s="17" t="s">
        <v>139</v>
      </c>
      <c r="BM248" s="143" t="s">
        <v>276</v>
      </c>
    </row>
    <row r="249" spans="2:65" s="13" customFormat="1">
      <c r="B249" s="156"/>
      <c r="D249" s="146" t="s">
        <v>141</v>
      </c>
      <c r="E249" s="157" t="s">
        <v>1</v>
      </c>
      <c r="F249" s="158" t="s">
        <v>148</v>
      </c>
      <c r="H249" s="157" t="s">
        <v>1</v>
      </c>
      <c r="I249" s="159"/>
      <c r="L249" s="156"/>
      <c r="M249" s="160"/>
      <c r="T249" s="161"/>
      <c r="AT249" s="157" t="s">
        <v>141</v>
      </c>
      <c r="AU249" s="157" t="s">
        <v>91</v>
      </c>
      <c r="AV249" s="13" t="s">
        <v>89</v>
      </c>
      <c r="AW249" s="13" t="s">
        <v>36</v>
      </c>
      <c r="AX249" s="13" t="s">
        <v>81</v>
      </c>
      <c r="AY249" s="157" t="s">
        <v>132</v>
      </c>
    </row>
    <row r="250" spans="2:65" s="13" customFormat="1">
      <c r="B250" s="156"/>
      <c r="D250" s="146" t="s">
        <v>141</v>
      </c>
      <c r="E250" s="157" t="s">
        <v>1</v>
      </c>
      <c r="F250" s="158" t="s">
        <v>219</v>
      </c>
      <c r="H250" s="157" t="s">
        <v>1</v>
      </c>
      <c r="I250" s="159"/>
      <c r="L250" s="156"/>
      <c r="M250" s="160"/>
      <c r="T250" s="161"/>
      <c r="AT250" s="157" t="s">
        <v>141</v>
      </c>
      <c r="AU250" s="157" t="s">
        <v>91</v>
      </c>
      <c r="AV250" s="13" t="s">
        <v>89</v>
      </c>
      <c r="AW250" s="13" t="s">
        <v>36</v>
      </c>
      <c r="AX250" s="13" t="s">
        <v>81</v>
      </c>
      <c r="AY250" s="157" t="s">
        <v>132</v>
      </c>
    </row>
    <row r="251" spans="2:65" s="13" customFormat="1">
      <c r="B251" s="156"/>
      <c r="D251" s="146" t="s">
        <v>141</v>
      </c>
      <c r="E251" s="157" t="s">
        <v>1</v>
      </c>
      <c r="F251" s="158" t="s">
        <v>150</v>
      </c>
      <c r="H251" s="157" t="s">
        <v>1</v>
      </c>
      <c r="I251" s="159"/>
      <c r="L251" s="156"/>
      <c r="M251" s="160"/>
      <c r="T251" s="161"/>
      <c r="AT251" s="157" t="s">
        <v>141</v>
      </c>
      <c r="AU251" s="157" t="s">
        <v>91</v>
      </c>
      <c r="AV251" s="13" t="s">
        <v>89</v>
      </c>
      <c r="AW251" s="13" t="s">
        <v>36</v>
      </c>
      <c r="AX251" s="13" t="s">
        <v>81</v>
      </c>
      <c r="AY251" s="157" t="s">
        <v>132</v>
      </c>
    </row>
    <row r="252" spans="2:65" s="12" customFormat="1">
      <c r="B252" s="145"/>
      <c r="D252" s="146" t="s">
        <v>141</v>
      </c>
      <c r="E252" s="147" t="s">
        <v>1</v>
      </c>
      <c r="F252" s="148" t="s">
        <v>277</v>
      </c>
      <c r="H252" s="149">
        <v>53.802</v>
      </c>
      <c r="I252" s="150"/>
      <c r="L252" s="145"/>
      <c r="M252" s="151"/>
      <c r="T252" s="152"/>
      <c r="AT252" s="147" t="s">
        <v>141</v>
      </c>
      <c r="AU252" s="147" t="s">
        <v>91</v>
      </c>
      <c r="AV252" s="12" t="s">
        <v>91</v>
      </c>
      <c r="AW252" s="12" t="s">
        <v>36</v>
      </c>
      <c r="AX252" s="12" t="s">
        <v>81</v>
      </c>
      <c r="AY252" s="147" t="s">
        <v>132</v>
      </c>
    </row>
    <row r="253" spans="2:65" s="12" customFormat="1">
      <c r="B253" s="145"/>
      <c r="D253" s="146" t="s">
        <v>141</v>
      </c>
      <c r="E253" s="147" t="s">
        <v>1</v>
      </c>
      <c r="F253" s="148" t="s">
        <v>278</v>
      </c>
      <c r="H253" s="149">
        <v>1.06</v>
      </c>
      <c r="I253" s="150"/>
      <c r="L253" s="145"/>
      <c r="M253" s="151"/>
      <c r="T253" s="152"/>
      <c r="AT253" s="147" t="s">
        <v>141</v>
      </c>
      <c r="AU253" s="147" t="s">
        <v>91</v>
      </c>
      <c r="AV253" s="12" t="s">
        <v>91</v>
      </c>
      <c r="AW253" s="12" t="s">
        <v>36</v>
      </c>
      <c r="AX253" s="12" t="s">
        <v>81</v>
      </c>
      <c r="AY253" s="147" t="s">
        <v>132</v>
      </c>
    </row>
    <row r="254" spans="2:65" s="13" customFormat="1">
      <c r="B254" s="156"/>
      <c r="D254" s="146" t="s">
        <v>141</v>
      </c>
      <c r="E254" s="157" t="s">
        <v>1</v>
      </c>
      <c r="F254" s="158" t="s">
        <v>279</v>
      </c>
      <c r="H254" s="157" t="s">
        <v>1</v>
      </c>
      <c r="I254" s="159"/>
      <c r="L254" s="156"/>
      <c r="M254" s="160"/>
      <c r="T254" s="161"/>
      <c r="AT254" s="157" t="s">
        <v>141</v>
      </c>
      <c r="AU254" s="157" t="s">
        <v>91</v>
      </c>
      <c r="AV254" s="13" t="s">
        <v>89</v>
      </c>
      <c r="AW254" s="13" t="s">
        <v>36</v>
      </c>
      <c r="AX254" s="13" t="s">
        <v>81</v>
      </c>
      <c r="AY254" s="157" t="s">
        <v>132</v>
      </c>
    </row>
    <row r="255" spans="2:65" s="12" customFormat="1">
      <c r="B255" s="145"/>
      <c r="D255" s="146" t="s">
        <v>141</v>
      </c>
      <c r="E255" s="147" t="s">
        <v>1</v>
      </c>
      <c r="F255" s="148" t="s">
        <v>280</v>
      </c>
      <c r="H255" s="149">
        <v>0.93</v>
      </c>
      <c r="I255" s="150"/>
      <c r="L255" s="145"/>
      <c r="M255" s="151"/>
      <c r="T255" s="152"/>
      <c r="AT255" s="147" t="s">
        <v>141</v>
      </c>
      <c r="AU255" s="147" t="s">
        <v>91</v>
      </c>
      <c r="AV255" s="12" t="s">
        <v>91</v>
      </c>
      <c r="AW255" s="12" t="s">
        <v>36</v>
      </c>
      <c r="AX255" s="12" t="s">
        <v>81</v>
      </c>
      <c r="AY255" s="147" t="s">
        <v>132</v>
      </c>
    </row>
    <row r="256" spans="2:65" s="12" customFormat="1">
      <c r="B256" s="145"/>
      <c r="D256" s="146" t="s">
        <v>141</v>
      </c>
      <c r="E256" s="147" t="s">
        <v>1</v>
      </c>
      <c r="F256" s="148" t="s">
        <v>281</v>
      </c>
      <c r="H256" s="149">
        <v>7.085</v>
      </c>
      <c r="I256" s="150"/>
      <c r="L256" s="145"/>
      <c r="M256" s="151"/>
      <c r="T256" s="152"/>
      <c r="AT256" s="147" t="s">
        <v>141</v>
      </c>
      <c r="AU256" s="147" t="s">
        <v>91</v>
      </c>
      <c r="AV256" s="12" t="s">
        <v>91</v>
      </c>
      <c r="AW256" s="12" t="s">
        <v>36</v>
      </c>
      <c r="AX256" s="12" t="s">
        <v>81</v>
      </c>
      <c r="AY256" s="147" t="s">
        <v>132</v>
      </c>
    </row>
    <row r="257" spans="2:65" s="14" customFormat="1">
      <c r="B257" s="162"/>
      <c r="D257" s="146" t="s">
        <v>141</v>
      </c>
      <c r="E257" s="163" t="s">
        <v>1</v>
      </c>
      <c r="F257" s="164" t="s">
        <v>153</v>
      </c>
      <c r="H257" s="165">
        <v>62.877000000000002</v>
      </c>
      <c r="I257" s="166"/>
      <c r="L257" s="162"/>
      <c r="M257" s="167"/>
      <c r="T257" s="168"/>
      <c r="AT257" s="163" t="s">
        <v>141</v>
      </c>
      <c r="AU257" s="163" t="s">
        <v>91</v>
      </c>
      <c r="AV257" s="14" t="s">
        <v>139</v>
      </c>
      <c r="AW257" s="14" t="s">
        <v>36</v>
      </c>
      <c r="AX257" s="14" t="s">
        <v>89</v>
      </c>
      <c r="AY257" s="163" t="s">
        <v>132</v>
      </c>
    </row>
    <row r="258" spans="2:65" s="1" customFormat="1" ht="16.5" customHeight="1">
      <c r="B258" s="32"/>
      <c r="C258" s="176" t="s">
        <v>282</v>
      </c>
      <c r="D258" s="176" t="s">
        <v>283</v>
      </c>
      <c r="E258" s="177" t="s">
        <v>284</v>
      </c>
      <c r="F258" s="178" t="s">
        <v>285</v>
      </c>
      <c r="G258" s="179" t="s">
        <v>268</v>
      </c>
      <c r="H258" s="180">
        <v>121.774</v>
      </c>
      <c r="I258" s="181"/>
      <c r="J258" s="182">
        <f>ROUND(I258*H258,2)</f>
        <v>0</v>
      </c>
      <c r="K258" s="178" t="s">
        <v>138</v>
      </c>
      <c r="L258" s="183"/>
      <c r="M258" s="184" t="s">
        <v>1</v>
      </c>
      <c r="N258" s="185" t="s">
        <v>46</v>
      </c>
      <c r="P258" s="141">
        <f>O258*H258</f>
        <v>0</v>
      </c>
      <c r="Q258" s="141">
        <v>1</v>
      </c>
      <c r="R258" s="141">
        <f>Q258*H258</f>
        <v>121.774</v>
      </c>
      <c r="S258" s="141">
        <v>0</v>
      </c>
      <c r="T258" s="142">
        <f>S258*H258</f>
        <v>0</v>
      </c>
      <c r="AR258" s="143" t="s">
        <v>187</v>
      </c>
      <c r="AT258" s="143" t="s">
        <v>283</v>
      </c>
      <c r="AU258" s="143" t="s">
        <v>91</v>
      </c>
      <c r="AY258" s="17" t="s">
        <v>132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7" t="s">
        <v>89</v>
      </c>
      <c r="BK258" s="144">
        <f>ROUND(I258*H258,2)</f>
        <v>0</v>
      </c>
      <c r="BL258" s="17" t="s">
        <v>139</v>
      </c>
      <c r="BM258" s="143" t="s">
        <v>286</v>
      </c>
    </row>
    <row r="259" spans="2:65" s="1" customFormat="1" ht="19.5">
      <c r="B259" s="32"/>
      <c r="D259" s="146" t="s">
        <v>146</v>
      </c>
      <c r="F259" s="153" t="s">
        <v>287</v>
      </c>
      <c r="I259" s="154"/>
      <c r="L259" s="32"/>
      <c r="M259" s="155"/>
      <c r="T259" s="56"/>
      <c r="AT259" s="17" t="s">
        <v>146</v>
      </c>
      <c r="AU259" s="17" t="s">
        <v>91</v>
      </c>
    </row>
    <row r="260" spans="2:65" s="12" customFormat="1">
      <c r="B260" s="145"/>
      <c r="D260" s="146" t="s">
        <v>141</v>
      </c>
      <c r="E260" s="147" t="s">
        <v>1</v>
      </c>
      <c r="F260" s="148" t="s">
        <v>288</v>
      </c>
      <c r="H260" s="149">
        <v>107.604</v>
      </c>
      <c r="I260" s="150"/>
      <c r="L260" s="145"/>
      <c r="M260" s="151"/>
      <c r="T260" s="152"/>
      <c r="AT260" s="147" t="s">
        <v>141</v>
      </c>
      <c r="AU260" s="147" t="s">
        <v>91</v>
      </c>
      <c r="AV260" s="12" t="s">
        <v>91</v>
      </c>
      <c r="AW260" s="12" t="s">
        <v>36</v>
      </c>
      <c r="AX260" s="12" t="s">
        <v>81</v>
      </c>
      <c r="AY260" s="147" t="s">
        <v>132</v>
      </c>
    </row>
    <row r="261" spans="2:65" s="12" customFormat="1">
      <c r="B261" s="145"/>
      <c r="D261" s="146" t="s">
        <v>141</v>
      </c>
      <c r="E261" s="147" t="s">
        <v>1</v>
      </c>
      <c r="F261" s="148" t="s">
        <v>289</v>
      </c>
      <c r="H261" s="149">
        <v>14.17</v>
      </c>
      <c r="I261" s="150"/>
      <c r="L261" s="145"/>
      <c r="M261" s="151"/>
      <c r="T261" s="152"/>
      <c r="AT261" s="147" t="s">
        <v>141</v>
      </c>
      <c r="AU261" s="147" t="s">
        <v>91</v>
      </c>
      <c r="AV261" s="12" t="s">
        <v>91</v>
      </c>
      <c r="AW261" s="12" t="s">
        <v>36</v>
      </c>
      <c r="AX261" s="12" t="s">
        <v>81</v>
      </c>
      <c r="AY261" s="147" t="s">
        <v>132</v>
      </c>
    </row>
    <row r="262" spans="2:65" s="14" customFormat="1">
      <c r="B262" s="162"/>
      <c r="D262" s="146" t="s">
        <v>141</v>
      </c>
      <c r="E262" s="163" t="s">
        <v>1</v>
      </c>
      <c r="F262" s="164" t="s">
        <v>153</v>
      </c>
      <c r="H262" s="165">
        <v>121.774</v>
      </c>
      <c r="I262" s="166"/>
      <c r="L262" s="162"/>
      <c r="M262" s="167"/>
      <c r="T262" s="168"/>
      <c r="AT262" s="163" t="s">
        <v>141</v>
      </c>
      <c r="AU262" s="163" t="s">
        <v>91</v>
      </c>
      <c r="AV262" s="14" t="s">
        <v>139</v>
      </c>
      <c r="AW262" s="14" t="s">
        <v>36</v>
      </c>
      <c r="AX262" s="14" t="s">
        <v>89</v>
      </c>
      <c r="AY262" s="163" t="s">
        <v>132</v>
      </c>
    </row>
    <row r="263" spans="2:65" s="1" customFormat="1" ht="66.75" customHeight="1">
      <c r="B263" s="32"/>
      <c r="C263" s="132" t="s">
        <v>290</v>
      </c>
      <c r="D263" s="132" t="s">
        <v>134</v>
      </c>
      <c r="E263" s="133" t="s">
        <v>291</v>
      </c>
      <c r="F263" s="134" t="s">
        <v>292</v>
      </c>
      <c r="G263" s="135" t="s">
        <v>212</v>
      </c>
      <c r="H263" s="136">
        <v>49.63</v>
      </c>
      <c r="I263" s="137"/>
      <c r="J263" s="138">
        <f>ROUND(I263*H263,2)</f>
        <v>0</v>
      </c>
      <c r="K263" s="134" t="s">
        <v>138</v>
      </c>
      <c r="L263" s="32"/>
      <c r="M263" s="139" t="s">
        <v>1</v>
      </c>
      <c r="N263" s="140" t="s">
        <v>46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139</v>
      </c>
      <c r="AT263" s="143" t="s">
        <v>134</v>
      </c>
      <c r="AU263" s="143" t="s">
        <v>91</v>
      </c>
      <c r="AY263" s="17" t="s">
        <v>132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7" t="s">
        <v>89</v>
      </c>
      <c r="BK263" s="144">
        <f>ROUND(I263*H263,2)</f>
        <v>0</v>
      </c>
      <c r="BL263" s="17" t="s">
        <v>139</v>
      </c>
      <c r="BM263" s="143" t="s">
        <v>293</v>
      </c>
    </row>
    <row r="264" spans="2:65" s="13" customFormat="1">
      <c r="B264" s="156"/>
      <c r="D264" s="146" t="s">
        <v>141</v>
      </c>
      <c r="E264" s="157" t="s">
        <v>1</v>
      </c>
      <c r="F264" s="158" t="s">
        <v>148</v>
      </c>
      <c r="H264" s="157" t="s">
        <v>1</v>
      </c>
      <c r="I264" s="159"/>
      <c r="L264" s="156"/>
      <c r="M264" s="160"/>
      <c r="T264" s="161"/>
      <c r="AT264" s="157" t="s">
        <v>141</v>
      </c>
      <c r="AU264" s="157" t="s">
        <v>91</v>
      </c>
      <c r="AV264" s="13" t="s">
        <v>89</v>
      </c>
      <c r="AW264" s="13" t="s">
        <v>36</v>
      </c>
      <c r="AX264" s="13" t="s">
        <v>81</v>
      </c>
      <c r="AY264" s="157" t="s">
        <v>132</v>
      </c>
    </row>
    <row r="265" spans="2:65" s="13" customFormat="1">
      <c r="B265" s="156"/>
      <c r="D265" s="146" t="s">
        <v>141</v>
      </c>
      <c r="E265" s="157" t="s">
        <v>1</v>
      </c>
      <c r="F265" s="158" t="s">
        <v>219</v>
      </c>
      <c r="H265" s="157" t="s">
        <v>1</v>
      </c>
      <c r="I265" s="159"/>
      <c r="L265" s="156"/>
      <c r="M265" s="160"/>
      <c r="T265" s="161"/>
      <c r="AT265" s="157" t="s">
        <v>141</v>
      </c>
      <c r="AU265" s="157" t="s">
        <v>91</v>
      </c>
      <c r="AV265" s="13" t="s">
        <v>89</v>
      </c>
      <c r="AW265" s="13" t="s">
        <v>36</v>
      </c>
      <c r="AX265" s="13" t="s">
        <v>81</v>
      </c>
      <c r="AY265" s="157" t="s">
        <v>132</v>
      </c>
    </row>
    <row r="266" spans="2:65" s="12" customFormat="1">
      <c r="B266" s="145"/>
      <c r="D266" s="146" t="s">
        <v>141</v>
      </c>
      <c r="E266" s="147" t="s">
        <v>1</v>
      </c>
      <c r="F266" s="148" t="s">
        <v>294</v>
      </c>
      <c r="H266" s="149">
        <v>45.66</v>
      </c>
      <c r="I266" s="150"/>
      <c r="L266" s="145"/>
      <c r="M266" s="151"/>
      <c r="T266" s="152"/>
      <c r="AT266" s="147" t="s">
        <v>141</v>
      </c>
      <c r="AU266" s="147" t="s">
        <v>91</v>
      </c>
      <c r="AV266" s="12" t="s">
        <v>91</v>
      </c>
      <c r="AW266" s="12" t="s">
        <v>36</v>
      </c>
      <c r="AX266" s="12" t="s">
        <v>81</v>
      </c>
      <c r="AY266" s="147" t="s">
        <v>132</v>
      </c>
    </row>
    <row r="267" spans="2:65" s="12" customFormat="1">
      <c r="B267" s="145"/>
      <c r="D267" s="146" t="s">
        <v>141</v>
      </c>
      <c r="E267" s="147" t="s">
        <v>1</v>
      </c>
      <c r="F267" s="148" t="s">
        <v>295</v>
      </c>
      <c r="H267" s="149">
        <v>3.97</v>
      </c>
      <c r="I267" s="150"/>
      <c r="L267" s="145"/>
      <c r="M267" s="151"/>
      <c r="T267" s="152"/>
      <c r="AT267" s="147" t="s">
        <v>141</v>
      </c>
      <c r="AU267" s="147" t="s">
        <v>91</v>
      </c>
      <c r="AV267" s="12" t="s">
        <v>91</v>
      </c>
      <c r="AW267" s="12" t="s">
        <v>36</v>
      </c>
      <c r="AX267" s="12" t="s">
        <v>81</v>
      </c>
      <c r="AY267" s="147" t="s">
        <v>132</v>
      </c>
    </row>
    <row r="268" spans="2:65" s="14" customFormat="1">
      <c r="B268" s="162"/>
      <c r="D268" s="146" t="s">
        <v>141</v>
      </c>
      <c r="E268" s="163" t="s">
        <v>1</v>
      </c>
      <c r="F268" s="164" t="s">
        <v>153</v>
      </c>
      <c r="H268" s="165">
        <v>49.63</v>
      </c>
      <c r="I268" s="166"/>
      <c r="L268" s="162"/>
      <c r="M268" s="167"/>
      <c r="T268" s="168"/>
      <c r="AT268" s="163" t="s">
        <v>141</v>
      </c>
      <c r="AU268" s="163" t="s">
        <v>91</v>
      </c>
      <c r="AV268" s="14" t="s">
        <v>139</v>
      </c>
      <c r="AW268" s="14" t="s">
        <v>36</v>
      </c>
      <c r="AX268" s="14" t="s">
        <v>89</v>
      </c>
      <c r="AY268" s="163" t="s">
        <v>132</v>
      </c>
    </row>
    <row r="269" spans="2:65" s="1" customFormat="1" ht="16.5" customHeight="1">
      <c r="B269" s="32"/>
      <c r="C269" s="176" t="s">
        <v>296</v>
      </c>
      <c r="D269" s="176" t="s">
        <v>283</v>
      </c>
      <c r="E269" s="177" t="s">
        <v>297</v>
      </c>
      <c r="F269" s="178" t="s">
        <v>298</v>
      </c>
      <c r="G269" s="179" t="s">
        <v>268</v>
      </c>
      <c r="H269" s="180">
        <v>99.26</v>
      </c>
      <c r="I269" s="181"/>
      <c r="J269" s="182">
        <f>ROUND(I269*H269,2)</f>
        <v>0</v>
      </c>
      <c r="K269" s="178" t="s">
        <v>138</v>
      </c>
      <c r="L269" s="183"/>
      <c r="M269" s="184" t="s">
        <v>1</v>
      </c>
      <c r="N269" s="185" t="s">
        <v>46</v>
      </c>
      <c r="P269" s="141">
        <f>O269*H269</f>
        <v>0</v>
      </c>
      <c r="Q269" s="141">
        <v>1</v>
      </c>
      <c r="R269" s="141">
        <f>Q269*H269</f>
        <v>99.26</v>
      </c>
      <c r="S269" s="141">
        <v>0</v>
      </c>
      <c r="T269" s="142">
        <f>S269*H269</f>
        <v>0</v>
      </c>
      <c r="AR269" s="143" t="s">
        <v>187</v>
      </c>
      <c r="AT269" s="143" t="s">
        <v>283</v>
      </c>
      <c r="AU269" s="143" t="s">
        <v>91</v>
      </c>
      <c r="AY269" s="17" t="s">
        <v>132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7" t="s">
        <v>89</v>
      </c>
      <c r="BK269" s="144">
        <f>ROUND(I269*H269,2)</f>
        <v>0</v>
      </c>
      <c r="BL269" s="17" t="s">
        <v>139</v>
      </c>
      <c r="BM269" s="143" t="s">
        <v>299</v>
      </c>
    </row>
    <row r="270" spans="2:65" s="1" customFormat="1" ht="19.5">
      <c r="B270" s="32"/>
      <c r="D270" s="146" t="s">
        <v>146</v>
      </c>
      <c r="F270" s="153" t="s">
        <v>300</v>
      </c>
      <c r="I270" s="154"/>
      <c r="L270" s="32"/>
      <c r="M270" s="155"/>
      <c r="T270" s="56"/>
      <c r="AT270" s="17" t="s">
        <v>146</v>
      </c>
      <c r="AU270" s="17" t="s">
        <v>91</v>
      </c>
    </row>
    <row r="271" spans="2:65" s="12" customFormat="1">
      <c r="B271" s="145"/>
      <c r="D271" s="146" t="s">
        <v>141</v>
      </c>
      <c r="F271" s="148" t="s">
        <v>301</v>
      </c>
      <c r="H271" s="149">
        <v>99.26</v>
      </c>
      <c r="I271" s="150"/>
      <c r="L271" s="145"/>
      <c r="M271" s="151"/>
      <c r="T271" s="152"/>
      <c r="AT271" s="147" t="s">
        <v>141</v>
      </c>
      <c r="AU271" s="147" t="s">
        <v>91</v>
      </c>
      <c r="AV271" s="12" t="s">
        <v>91</v>
      </c>
      <c r="AW271" s="12" t="s">
        <v>4</v>
      </c>
      <c r="AX271" s="12" t="s">
        <v>89</v>
      </c>
      <c r="AY271" s="147" t="s">
        <v>132</v>
      </c>
    </row>
    <row r="272" spans="2:65" s="1" customFormat="1" ht="55.5" customHeight="1">
      <c r="B272" s="32"/>
      <c r="C272" s="132" t="s">
        <v>302</v>
      </c>
      <c r="D272" s="132" t="s">
        <v>134</v>
      </c>
      <c r="E272" s="133" t="s">
        <v>303</v>
      </c>
      <c r="F272" s="134" t="s">
        <v>304</v>
      </c>
      <c r="G272" s="135" t="s">
        <v>137</v>
      </c>
      <c r="H272" s="136">
        <v>2</v>
      </c>
      <c r="I272" s="137"/>
      <c r="J272" s="138">
        <f>ROUND(I272*H272,2)</f>
        <v>0</v>
      </c>
      <c r="K272" s="134" t="s">
        <v>138</v>
      </c>
      <c r="L272" s="32"/>
      <c r="M272" s="139" t="s">
        <v>1</v>
      </c>
      <c r="N272" s="140" t="s">
        <v>46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139</v>
      </c>
      <c r="AT272" s="143" t="s">
        <v>134</v>
      </c>
      <c r="AU272" s="143" t="s">
        <v>91</v>
      </c>
      <c r="AY272" s="17" t="s">
        <v>132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89</v>
      </c>
      <c r="BK272" s="144">
        <f>ROUND(I272*H272,2)</f>
        <v>0</v>
      </c>
      <c r="BL272" s="17" t="s">
        <v>139</v>
      </c>
      <c r="BM272" s="143" t="s">
        <v>305</v>
      </c>
    </row>
    <row r="273" spans="2:65" s="12" customFormat="1">
      <c r="B273" s="145"/>
      <c r="D273" s="146" t="s">
        <v>141</v>
      </c>
      <c r="E273" s="147" t="s">
        <v>1</v>
      </c>
      <c r="F273" s="148" t="s">
        <v>306</v>
      </c>
      <c r="H273" s="149">
        <v>2</v>
      </c>
      <c r="I273" s="150"/>
      <c r="L273" s="145"/>
      <c r="M273" s="151"/>
      <c r="T273" s="152"/>
      <c r="AT273" s="147" t="s">
        <v>141</v>
      </c>
      <c r="AU273" s="147" t="s">
        <v>91</v>
      </c>
      <c r="AV273" s="12" t="s">
        <v>91</v>
      </c>
      <c r="AW273" s="12" t="s">
        <v>36</v>
      </c>
      <c r="AX273" s="12" t="s">
        <v>89</v>
      </c>
      <c r="AY273" s="147" t="s">
        <v>132</v>
      </c>
    </row>
    <row r="274" spans="2:65" s="1" customFormat="1" ht="37.9" customHeight="1">
      <c r="B274" s="32"/>
      <c r="C274" s="132" t="s">
        <v>307</v>
      </c>
      <c r="D274" s="132" t="s">
        <v>134</v>
      </c>
      <c r="E274" s="133" t="s">
        <v>308</v>
      </c>
      <c r="F274" s="134" t="s">
        <v>309</v>
      </c>
      <c r="G274" s="135" t="s">
        <v>137</v>
      </c>
      <c r="H274" s="136">
        <v>1</v>
      </c>
      <c r="I274" s="137"/>
      <c r="J274" s="138">
        <f>ROUND(I274*H274,2)</f>
        <v>0</v>
      </c>
      <c r="K274" s="134" t="s">
        <v>138</v>
      </c>
      <c r="L274" s="32"/>
      <c r="M274" s="139" t="s">
        <v>1</v>
      </c>
      <c r="N274" s="140" t="s">
        <v>46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139</v>
      </c>
      <c r="AT274" s="143" t="s">
        <v>134</v>
      </c>
      <c r="AU274" s="143" t="s">
        <v>91</v>
      </c>
      <c r="AY274" s="17" t="s">
        <v>132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7" t="s">
        <v>89</v>
      </c>
      <c r="BK274" s="144">
        <f>ROUND(I274*H274,2)</f>
        <v>0</v>
      </c>
      <c r="BL274" s="17" t="s">
        <v>139</v>
      </c>
      <c r="BM274" s="143" t="s">
        <v>310</v>
      </c>
    </row>
    <row r="275" spans="2:65" s="13" customFormat="1">
      <c r="B275" s="156"/>
      <c r="D275" s="146" t="s">
        <v>141</v>
      </c>
      <c r="E275" s="157" t="s">
        <v>1</v>
      </c>
      <c r="F275" s="158" t="s">
        <v>311</v>
      </c>
      <c r="H275" s="157" t="s">
        <v>1</v>
      </c>
      <c r="I275" s="159"/>
      <c r="L275" s="156"/>
      <c r="M275" s="160"/>
      <c r="T275" s="161"/>
      <c r="AT275" s="157" t="s">
        <v>141</v>
      </c>
      <c r="AU275" s="157" t="s">
        <v>91</v>
      </c>
      <c r="AV275" s="13" t="s">
        <v>89</v>
      </c>
      <c r="AW275" s="13" t="s">
        <v>36</v>
      </c>
      <c r="AX275" s="13" t="s">
        <v>81</v>
      </c>
      <c r="AY275" s="157" t="s">
        <v>132</v>
      </c>
    </row>
    <row r="276" spans="2:65" s="12" customFormat="1">
      <c r="B276" s="145"/>
      <c r="D276" s="146" t="s">
        <v>141</v>
      </c>
      <c r="E276" s="147" t="s">
        <v>1</v>
      </c>
      <c r="F276" s="148" t="s">
        <v>208</v>
      </c>
      <c r="H276" s="149">
        <v>1</v>
      </c>
      <c r="I276" s="150"/>
      <c r="L276" s="145"/>
      <c r="M276" s="151"/>
      <c r="T276" s="152"/>
      <c r="AT276" s="147" t="s">
        <v>141</v>
      </c>
      <c r="AU276" s="147" t="s">
        <v>91</v>
      </c>
      <c r="AV276" s="12" t="s">
        <v>91</v>
      </c>
      <c r="AW276" s="12" t="s">
        <v>36</v>
      </c>
      <c r="AX276" s="12" t="s">
        <v>89</v>
      </c>
      <c r="AY276" s="147" t="s">
        <v>132</v>
      </c>
    </row>
    <row r="277" spans="2:65" s="1" customFormat="1" ht="37.9" customHeight="1">
      <c r="B277" s="32"/>
      <c r="C277" s="132" t="s">
        <v>312</v>
      </c>
      <c r="D277" s="132" t="s">
        <v>134</v>
      </c>
      <c r="E277" s="133" t="s">
        <v>313</v>
      </c>
      <c r="F277" s="134" t="s">
        <v>314</v>
      </c>
      <c r="G277" s="135" t="s">
        <v>137</v>
      </c>
      <c r="H277" s="136">
        <v>3</v>
      </c>
      <c r="I277" s="137"/>
      <c r="J277" s="138">
        <f>ROUND(I277*H277,2)</f>
        <v>0</v>
      </c>
      <c r="K277" s="134" t="s">
        <v>138</v>
      </c>
      <c r="L277" s="32"/>
      <c r="M277" s="139" t="s">
        <v>1</v>
      </c>
      <c r="N277" s="140" t="s">
        <v>46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139</v>
      </c>
      <c r="AT277" s="143" t="s">
        <v>134</v>
      </c>
      <c r="AU277" s="143" t="s">
        <v>91</v>
      </c>
      <c r="AY277" s="17" t="s">
        <v>132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7" t="s">
        <v>89</v>
      </c>
      <c r="BK277" s="144">
        <f>ROUND(I277*H277,2)</f>
        <v>0</v>
      </c>
      <c r="BL277" s="17" t="s">
        <v>139</v>
      </c>
      <c r="BM277" s="143" t="s">
        <v>315</v>
      </c>
    </row>
    <row r="278" spans="2:65" s="12" customFormat="1">
      <c r="B278" s="145"/>
      <c r="D278" s="146" t="s">
        <v>141</v>
      </c>
      <c r="E278" s="147" t="s">
        <v>1</v>
      </c>
      <c r="F278" s="148" t="s">
        <v>316</v>
      </c>
      <c r="H278" s="149">
        <v>3</v>
      </c>
      <c r="I278" s="150"/>
      <c r="L278" s="145"/>
      <c r="M278" s="151"/>
      <c r="T278" s="152"/>
      <c r="AT278" s="147" t="s">
        <v>141</v>
      </c>
      <c r="AU278" s="147" t="s">
        <v>91</v>
      </c>
      <c r="AV278" s="12" t="s">
        <v>91</v>
      </c>
      <c r="AW278" s="12" t="s">
        <v>36</v>
      </c>
      <c r="AX278" s="12" t="s">
        <v>89</v>
      </c>
      <c r="AY278" s="147" t="s">
        <v>132</v>
      </c>
    </row>
    <row r="279" spans="2:65" s="1" customFormat="1" ht="16.5" customHeight="1">
      <c r="B279" s="32"/>
      <c r="C279" s="176" t="s">
        <v>317</v>
      </c>
      <c r="D279" s="176" t="s">
        <v>283</v>
      </c>
      <c r="E279" s="177" t="s">
        <v>318</v>
      </c>
      <c r="F279" s="178" t="s">
        <v>319</v>
      </c>
      <c r="G279" s="179" t="s">
        <v>320</v>
      </c>
      <c r="H279" s="180">
        <v>0.06</v>
      </c>
      <c r="I279" s="181"/>
      <c r="J279" s="182">
        <f>ROUND(I279*H279,2)</f>
        <v>0</v>
      </c>
      <c r="K279" s="178" t="s">
        <v>138</v>
      </c>
      <c r="L279" s="183"/>
      <c r="M279" s="184" t="s">
        <v>1</v>
      </c>
      <c r="N279" s="185" t="s">
        <v>46</v>
      </c>
      <c r="P279" s="141">
        <f>O279*H279</f>
        <v>0</v>
      </c>
      <c r="Q279" s="141">
        <v>1E-3</v>
      </c>
      <c r="R279" s="141">
        <f>Q279*H279</f>
        <v>6.0000000000000002E-5</v>
      </c>
      <c r="S279" s="141">
        <v>0</v>
      </c>
      <c r="T279" s="142">
        <f>S279*H279</f>
        <v>0</v>
      </c>
      <c r="AR279" s="143" t="s">
        <v>187</v>
      </c>
      <c r="AT279" s="143" t="s">
        <v>283</v>
      </c>
      <c r="AU279" s="143" t="s">
        <v>91</v>
      </c>
      <c r="AY279" s="17" t="s">
        <v>132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7" t="s">
        <v>89</v>
      </c>
      <c r="BK279" s="144">
        <f>ROUND(I279*H279,2)</f>
        <v>0</v>
      </c>
      <c r="BL279" s="17" t="s">
        <v>139</v>
      </c>
      <c r="BM279" s="143" t="s">
        <v>321</v>
      </c>
    </row>
    <row r="280" spans="2:65" s="12" customFormat="1">
      <c r="B280" s="145"/>
      <c r="D280" s="146" t="s">
        <v>141</v>
      </c>
      <c r="E280" s="147" t="s">
        <v>1</v>
      </c>
      <c r="F280" s="148" t="s">
        <v>322</v>
      </c>
      <c r="H280" s="149">
        <v>0.06</v>
      </c>
      <c r="I280" s="150"/>
      <c r="L280" s="145"/>
      <c r="M280" s="151"/>
      <c r="T280" s="152"/>
      <c r="AT280" s="147" t="s">
        <v>141</v>
      </c>
      <c r="AU280" s="147" t="s">
        <v>91</v>
      </c>
      <c r="AV280" s="12" t="s">
        <v>91</v>
      </c>
      <c r="AW280" s="12" t="s">
        <v>36</v>
      </c>
      <c r="AX280" s="12" t="s">
        <v>89</v>
      </c>
      <c r="AY280" s="147" t="s">
        <v>132</v>
      </c>
    </row>
    <row r="281" spans="2:65" s="11" customFormat="1" ht="22.9" customHeight="1">
      <c r="B281" s="120"/>
      <c r="D281" s="121" t="s">
        <v>80</v>
      </c>
      <c r="E281" s="130" t="s">
        <v>91</v>
      </c>
      <c r="F281" s="130" t="s">
        <v>323</v>
      </c>
      <c r="I281" s="123"/>
      <c r="J281" s="131">
        <f>BK281</f>
        <v>0</v>
      </c>
      <c r="L281" s="120"/>
      <c r="M281" s="125"/>
      <c r="P281" s="126">
        <f>SUM(P282:P288)</f>
        <v>0</v>
      </c>
      <c r="R281" s="126">
        <f>SUM(R282:R288)</f>
        <v>60.551239999999993</v>
      </c>
      <c r="T281" s="127">
        <f>SUM(T282:T288)</f>
        <v>0</v>
      </c>
      <c r="AR281" s="121" t="s">
        <v>89</v>
      </c>
      <c r="AT281" s="128" t="s">
        <v>80</v>
      </c>
      <c r="AU281" s="128" t="s">
        <v>89</v>
      </c>
      <c r="AY281" s="121" t="s">
        <v>132</v>
      </c>
      <c r="BK281" s="129">
        <f>SUM(BK282:BK288)</f>
        <v>0</v>
      </c>
    </row>
    <row r="282" spans="2:65" s="1" customFormat="1" ht="44.25" customHeight="1">
      <c r="B282" s="32"/>
      <c r="C282" s="132" t="s">
        <v>324</v>
      </c>
      <c r="D282" s="132" t="s">
        <v>134</v>
      </c>
      <c r="E282" s="133" t="s">
        <v>325</v>
      </c>
      <c r="F282" s="134" t="s">
        <v>326</v>
      </c>
      <c r="G282" s="135" t="s">
        <v>212</v>
      </c>
      <c r="H282" s="136">
        <v>18.824999999999999</v>
      </c>
      <c r="I282" s="137"/>
      <c r="J282" s="138">
        <f>ROUND(I282*H282,2)</f>
        <v>0</v>
      </c>
      <c r="K282" s="134" t="s">
        <v>138</v>
      </c>
      <c r="L282" s="32"/>
      <c r="M282" s="139" t="s">
        <v>1</v>
      </c>
      <c r="N282" s="140" t="s">
        <v>46</v>
      </c>
      <c r="P282" s="141">
        <f>O282*H282</f>
        <v>0</v>
      </c>
      <c r="Q282" s="141">
        <v>1.63</v>
      </c>
      <c r="R282" s="141">
        <f>Q282*H282</f>
        <v>30.684749999999998</v>
      </c>
      <c r="S282" s="141">
        <v>0</v>
      </c>
      <c r="T282" s="142">
        <f>S282*H282</f>
        <v>0</v>
      </c>
      <c r="AR282" s="143" t="s">
        <v>139</v>
      </c>
      <c r="AT282" s="143" t="s">
        <v>134</v>
      </c>
      <c r="AU282" s="143" t="s">
        <v>91</v>
      </c>
      <c r="AY282" s="17" t="s">
        <v>132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7" t="s">
        <v>89</v>
      </c>
      <c r="BK282" s="144">
        <f>ROUND(I282*H282,2)</f>
        <v>0</v>
      </c>
      <c r="BL282" s="17" t="s">
        <v>139</v>
      </c>
      <c r="BM282" s="143" t="s">
        <v>327</v>
      </c>
    </row>
    <row r="283" spans="2:65" s="13" customFormat="1">
      <c r="B283" s="156"/>
      <c r="D283" s="146" t="s">
        <v>141</v>
      </c>
      <c r="E283" s="157" t="s">
        <v>1</v>
      </c>
      <c r="F283" s="158" t="s">
        <v>148</v>
      </c>
      <c r="H283" s="157" t="s">
        <v>1</v>
      </c>
      <c r="I283" s="159"/>
      <c r="L283" s="156"/>
      <c r="M283" s="160"/>
      <c r="T283" s="161"/>
      <c r="AT283" s="157" t="s">
        <v>141</v>
      </c>
      <c r="AU283" s="157" t="s">
        <v>91</v>
      </c>
      <c r="AV283" s="13" t="s">
        <v>89</v>
      </c>
      <c r="AW283" s="13" t="s">
        <v>36</v>
      </c>
      <c r="AX283" s="13" t="s">
        <v>81</v>
      </c>
      <c r="AY283" s="157" t="s">
        <v>132</v>
      </c>
    </row>
    <row r="284" spans="2:65" s="12" customFormat="1">
      <c r="B284" s="145"/>
      <c r="D284" s="146" t="s">
        <v>141</v>
      </c>
      <c r="E284" s="147" t="s">
        <v>1</v>
      </c>
      <c r="F284" s="148" t="s">
        <v>328</v>
      </c>
      <c r="H284" s="149">
        <v>17.100000000000001</v>
      </c>
      <c r="I284" s="150"/>
      <c r="L284" s="145"/>
      <c r="M284" s="151"/>
      <c r="T284" s="152"/>
      <c r="AT284" s="147" t="s">
        <v>141</v>
      </c>
      <c r="AU284" s="147" t="s">
        <v>91</v>
      </c>
      <c r="AV284" s="12" t="s">
        <v>91</v>
      </c>
      <c r="AW284" s="12" t="s">
        <v>36</v>
      </c>
      <c r="AX284" s="12" t="s">
        <v>81</v>
      </c>
      <c r="AY284" s="147" t="s">
        <v>132</v>
      </c>
    </row>
    <row r="285" spans="2:65" s="12" customFormat="1">
      <c r="B285" s="145"/>
      <c r="D285" s="146" t="s">
        <v>141</v>
      </c>
      <c r="E285" s="147" t="s">
        <v>1</v>
      </c>
      <c r="F285" s="148" t="s">
        <v>329</v>
      </c>
      <c r="H285" s="149">
        <v>1.7250000000000001</v>
      </c>
      <c r="I285" s="150"/>
      <c r="L285" s="145"/>
      <c r="M285" s="151"/>
      <c r="T285" s="152"/>
      <c r="AT285" s="147" t="s">
        <v>141</v>
      </c>
      <c r="AU285" s="147" t="s">
        <v>91</v>
      </c>
      <c r="AV285" s="12" t="s">
        <v>91</v>
      </c>
      <c r="AW285" s="12" t="s">
        <v>36</v>
      </c>
      <c r="AX285" s="12" t="s">
        <v>81</v>
      </c>
      <c r="AY285" s="147" t="s">
        <v>132</v>
      </c>
    </row>
    <row r="286" spans="2:65" s="14" customFormat="1">
      <c r="B286" s="162"/>
      <c r="D286" s="146" t="s">
        <v>141</v>
      </c>
      <c r="E286" s="163" t="s">
        <v>1</v>
      </c>
      <c r="F286" s="164" t="s">
        <v>153</v>
      </c>
      <c r="H286" s="165">
        <v>18.824999999999999</v>
      </c>
      <c r="I286" s="166"/>
      <c r="L286" s="162"/>
      <c r="M286" s="167"/>
      <c r="T286" s="168"/>
      <c r="AT286" s="163" t="s">
        <v>141</v>
      </c>
      <c r="AU286" s="163" t="s">
        <v>91</v>
      </c>
      <c r="AV286" s="14" t="s">
        <v>139</v>
      </c>
      <c r="AW286" s="14" t="s">
        <v>36</v>
      </c>
      <c r="AX286" s="14" t="s">
        <v>89</v>
      </c>
      <c r="AY286" s="163" t="s">
        <v>132</v>
      </c>
    </row>
    <row r="287" spans="2:65" s="1" customFormat="1" ht="66.75" customHeight="1">
      <c r="B287" s="32"/>
      <c r="C287" s="132" t="s">
        <v>330</v>
      </c>
      <c r="D287" s="132" t="s">
        <v>134</v>
      </c>
      <c r="E287" s="133" t="s">
        <v>331</v>
      </c>
      <c r="F287" s="134" t="s">
        <v>332</v>
      </c>
      <c r="G287" s="135" t="s">
        <v>197</v>
      </c>
      <c r="H287" s="136">
        <v>125.5</v>
      </c>
      <c r="I287" s="137"/>
      <c r="J287" s="138">
        <f>ROUND(I287*H287,2)</f>
        <v>0</v>
      </c>
      <c r="K287" s="134" t="s">
        <v>138</v>
      </c>
      <c r="L287" s="32"/>
      <c r="M287" s="139" t="s">
        <v>1</v>
      </c>
      <c r="N287" s="140" t="s">
        <v>46</v>
      </c>
      <c r="P287" s="141">
        <f>O287*H287</f>
        <v>0</v>
      </c>
      <c r="Q287" s="141">
        <v>0.23798</v>
      </c>
      <c r="R287" s="141">
        <f>Q287*H287</f>
        <v>29.866489999999999</v>
      </c>
      <c r="S287" s="141">
        <v>0</v>
      </c>
      <c r="T287" s="142">
        <f>S287*H287</f>
        <v>0</v>
      </c>
      <c r="AR287" s="143" t="s">
        <v>139</v>
      </c>
      <c r="AT287" s="143" t="s">
        <v>134</v>
      </c>
      <c r="AU287" s="143" t="s">
        <v>91</v>
      </c>
      <c r="AY287" s="17" t="s">
        <v>132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7" t="s">
        <v>89</v>
      </c>
      <c r="BK287" s="144">
        <f>ROUND(I287*H287,2)</f>
        <v>0</v>
      </c>
      <c r="BL287" s="17" t="s">
        <v>139</v>
      </c>
      <c r="BM287" s="143" t="s">
        <v>333</v>
      </c>
    </row>
    <row r="288" spans="2:65" s="12" customFormat="1">
      <c r="B288" s="145"/>
      <c r="D288" s="146" t="s">
        <v>141</v>
      </c>
      <c r="E288" s="147" t="s">
        <v>1</v>
      </c>
      <c r="F288" s="148" t="s">
        <v>334</v>
      </c>
      <c r="H288" s="149">
        <v>125.5</v>
      </c>
      <c r="I288" s="150"/>
      <c r="L288" s="145"/>
      <c r="M288" s="151"/>
      <c r="T288" s="152"/>
      <c r="AT288" s="147" t="s">
        <v>141</v>
      </c>
      <c r="AU288" s="147" t="s">
        <v>91</v>
      </c>
      <c r="AV288" s="12" t="s">
        <v>91</v>
      </c>
      <c r="AW288" s="12" t="s">
        <v>36</v>
      </c>
      <c r="AX288" s="12" t="s">
        <v>89</v>
      </c>
      <c r="AY288" s="147" t="s">
        <v>132</v>
      </c>
    </row>
    <row r="289" spans="2:65" s="11" customFormat="1" ht="22.9" customHeight="1">
      <c r="B289" s="120"/>
      <c r="D289" s="121" t="s">
        <v>80</v>
      </c>
      <c r="E289" s="130" t="s">
        <v>139</v>
      </c>
      <c r="F289" s="130" t="s">
        <v>335</v>
      </c>
      <c r="I289" s="123"/>
      <c r="J289" s="131">
        <f>BK289</f>
        <v>0</v>
      </c>
      <c r="L289" s="120"/>
      <c r="M289" s="125"/>
      <c r="P289" s="126">
        <f>SUM(P290:P301)</f>
        <v>0</v>
      </c>
      <c r="R289" s="126">
        <f>SUM(R290:R301)</f>
        <v>0</v>
      </c>
      <c r="T289" s="127">
        <f>SUM(T290:T301)</f>
        <v>0</v>
      </c>
      <c r="AR289" s="121" t="s">
        <v>89</v>
      </c>
      <c r="AT289" s="128" t="s">
        <v>80</v>
      </c>
      <c r="AU289" s="128" t="s">
        <v>89</v>
      </c>
      <c r="AY289" s="121" t="s">
        <v>132</v>
      </c>
      <c r="BK289" s="129">
        <f>SUM(BK290:BK301)</f>
        <v>0</v>
      </c>
    </row>
    <row r="290" spans="2:65" s="1" customFormat="1" ht="24.2" customHeight="1">
      <c r="B290" s="32"/>
      <c r="C290" s="132" t="s">
        <v>336</v>
      </c>
      <c r="D290" s="132" t="s">
        <v>134</v>
      </c>
      <c r="E290" s="133" t="s">
        <v>337</v>
      </c>
      <c r="F290" s="134" t="s">
        <v>338</v>
      </c>
      <c r="G290" s="135" t="s">
        <v>212</v>
      </c>
      <c r="H290" s="136">
        <v>0.5</v>
      </c>
      <c r="I290" s="137"/>
      <c r="J290" s="138">
        <f>ROUND(I290*H290,2)</f>
        <v>0</v>
      </c>
      <c r="K290" s="134" t="s">
        <v>138</v>
      </c>
      <c r="L290" s="32"/>
      <c r="M290" s="139" t="s">
        <v>1</v>
      </c>
      <c r="N290" s="140" t="s">
        <v>46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139</v>
      </c>
      <c r="AT290" s="143" t="s">
        <v>134</v>
      </c>
      <c r="AU290" s="143" t="s">
        <v>91</v>
      </c>
      <c r="AY290" s="17" t="s">
        <v>132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7" t="s">
        <v>89</v>
      </c>
      <c r="BK290" s="144">
        <f>ROUND(I290*H290,2)</f>
        <v>0</v>
      </c>
      <c r="BL290" s="17" t="s">
        <v>139</v>
      </c>
      <c r="BM290" s="143" t="s">
        <v>339</v>
      </c>
    </row>
    <row r="291" spans="2:65" s="12" customFormat="1">
      <c r="B291" s="145"/>
      <c r="D291" s="146" t="s">
        <v>141</v>
      </c>
      <c r="E291" s="147" t="s">
        <v>1</v>
      </c>
      <c r="F291" s="148" t="s">
        <v>340</v>
      </c>
      <c r="H291" s="149">
        <v>0.5</v>
      </c>
      <c r="I291" s="150"/>
      <c r="L291" s="145"/>
      <c r="M291" s="151"/>
      <c r="T291" s="152"/>
      <c r="AT291" s="147" t="s">
        <v>141</v>
      </c>
      <c r="AU291" s="147" t="s">
        <v>91</v>
      </c>
      <c r="AV291" s="12" t="s">
        <v>91</v>
      </c>
      <c r="AW291" s="12" t="s">
        <v>36</v>
      </c>
      <c r="AX291" s="12" t="s">
        <v>89</v>
      </c>
      <c r="AY291" s="147" t="s">
        <v>132</v>
      </c>
    </row>
    <row r="292" spans="2:65" s="1" customFormat="1" ht="33" customHeight="1">
      <c r="B292" s="32"/>
      <c r="C292" s="132" t="s">
        <v>341</v>
      </c>
      <c r="D292" s="132" t="s">
        <v>134</v>
      </c>
      <c r="E292" s="133" t="s">
        <v>342</v>
      </c>
      <c r="F292" s="134" t="s">
        <v>343</v>
      </c>
      <c r="G292" s="135" t="s">
        <v>212</v>
      </c>
      <c r="H292" s="136">
        <v>14.03</v>
      </c>
      <c r="I292" s="137"/>
      <c r="J292" s="138">
        <f>ROUND(I292*H292,2)</f>
        <v>0</v>
      </c>
      <c r="K292" s="134" t="s">
        <v>138</v>
      </c>
      <c r="L292" s="32"/>
      <c r="M292" s="139" t="s">
        <v>1</v>
      </c>
      <c r="N292" s="140" t="s">
        <v>46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139</v>
      </c>
      <c r="AT292" s="143" t="s">
        <v>134</v>
      </c>
      <c r="AU292" s="143" t="s">
        <v>91</v>
      </c>
      <c r="AY292" s="17" t="s">
        <v>132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7" t="s">
        <v>89</v>
      </c>
      <c r="BK292" s="144">
        <f>ROUND(I292*H292,2)</f>
        <v>0</v>
      </c>
      <c r="BL292" s="17" t="s">
        <v>139</v>
      </c>
      <c r="BM292" s="143" t="s">
        <v>344</v>
      </c>
    </row>
    <row r="293" spans="2:65" s="13" customFormat="1">
      <c r="B293" s="156"/>
      <c r="D293" s="146" t="s">
        <v>141</v>
      </c>
      <c r="E293" s="157" t="s">
        <v>1</v>
      </c>
      <c r="F293" s="158" t="s">
        <v>148</v>
      </c>
      <c r="H293" s="157" t="s">
        <v>1</v>
      </c>
      <c r="I293" s="159"/>
      <c r="L293" s="156"/>
      <c r="M293" s="160"/>
      <c r="T293" s="161"/>
      <c r="AT293" s="157" t="s">
        <v>141</v>
      </c>
      <c r="AU293" s="157" t="s">
        <v>91</v>
      </c>
      <c r="AV293" s="13" t="s">
        <v>89</v>
      </c>
      <c r="AW293" s="13" t="s">
        <v>36</v>
      </c>
      <c r="AX293" s="13" t="s">
        <v>81</v>
      </c>
      <c r="AY293" s="157" t="s">
        <v>132</v>
      </c>
    </row>
    <row r="294" spans="2:65" s="13" customFormat="1">
      <c r="B294" s="156"/>
      <c r="D294" s="146" t="s">
        <v>141</v>
      </c>
      <c r="E294" s="157" t="s">
        <v>1</v>
      </c>
      <c r="F294" s="158" t="s">
        <v>219</v>
      </c>
      <c r="H294" s="157" t="s">
        <v>1</v>
      </c>
      <c r="I294" s="159"/>
      <c r="L294" s="156"/>
      <c r="M294" s="160"/>
      <c r="T294" s="161"/>
      <c r="AT294" s="157" t="s">
        <v>141</v>
      </c>
      <c r="AU294" s="157" t="s">
        <v>91</v>
      </c>
      <c r="AV294" s="13" t="s">
        <v>89</v>
      </c>
      <c r="AW294" s="13" t="s">
        <v>36</v>
      </c>
      <c r="AX294" s="13" t="s">
        <v>81</v>
      </c>
      <c r="AY294" s="157" t="s">
        <v>132</v>
      </c>
    </row>
    <row r="295" spans="2:65" s="12" customFormat="1">
      <c r="B295" s="145"/>
      <c r="D295" s="146" t="s">
        <v>141</v>
      </c>
      <c r="E295" s="147" t="s">
        <v>1</v>
      </c>
      <c r="F295" s="148" t="s">
        <v>345</v>
      </c>
      <c r="H295" s="149">
        <v>11.4</v>
      </c>
      <c r="I295" s="150"/>
      <c r="L295" s="145"/>
      <c r="M295" s="151"/>
      <c r="T295" s="152"/>
      <c r="AT295" s="147" t="s">
        <v>141</v>
      </c>
      <c r="AU295" s="147" t="s">
        <v>91</v>
      </c>
      <c r="AV295" s="12" t="s">
        <v>91</v>
      </c>
      <c r="AW295" s="12" t="s">
        <v>36</v>
      </c>
      <c r="AX295" s="12" t="s">
        <v>81</v>
      </c>
      <c r="AY295" s="147" t="s">
        <v>132</v>
      </c>
    </row>
    <row r="296" spans="2:65" s="12" customFormat="1">
      <c r="B296" s="145"/>
      <c r="D296" s="146" t="s">
        <v>141</v>
      </c>
      <c r="E296" s="147" t="s">
        <v>1</v>
      </c>
      <c r="F296" s="148" t="s">
        <v>346</v>
      </c>
      <c r="H296" s="149">
        <v>2.63</v>
      </c>
      <c r="I296" s="150"/>
      <c r="L296" s="145"/>
      <c r="M296" s="151"/>
      <c r="T296" s="152"/>
      <c r="AT296" s="147" t="s">
        <v>141</v>
      </c>
      <c r="AU296" s="147" t="s">
        <v>91</v>
      </c>
      <c r="AV296" s="12" t="s">
        <v>91</v>
      </c>
      <c r="AW296" s="12" t="s">
        <v>36</v>
      </c>
      <c r="AX296" s="12" t="s">
        <v>81</v>
      </c>
      <c r="AY296" s="147" t="s">
        <v>132</v>
      </c>
    </row>
    <row r="297" spans="2:65" s="14" customFormat="1">
      <c r="B297" s="162"/>
      <c r="D297" s="146" t="s">
        <v>141</v>
      </c>
      <c r="E297" s="163" t="s">
        <v>1</v>
      </c>
      <c r="F297" s="164" t="s">
        <v>153</v>
      </c>
      <c r="H297" s="165">
        <v>14.03</v>
      </c>
      <c r="I297" s="166"/>
      <c r="L297" s="162"/>
      <c r="M297" s="167"/>
      <c r="T297" s="168"/>
      <c r="AT297" s="163" t="s">
        <v>141</v>
      </c>
      <c r="AU297" s="163" t="s">
        <v>91</v>
      </c>
      <c r="AV297" s="14" t="s">
        <v>139</v>
      </c>
      <c r="AW297" s="14" t="s">
        <v>36</v>
      </c>
      <c r="AX297" s="14" t="s">
        <v>89</v>
      </c>
      <c r="AY297" s="163" t="s">
        <v>132</v>
      </c>
    </row>
    <row r="298" spans="2:65" s="1" customFormat="1" ht="44.25" customHeight="1">
      <c r="B298" s="32"/>
      <c r="C298" s="132" t="s">
        <v>347</v>
      </c>
      <c r="D298" s="132" t="s">
        <v>134</v>
      </c>
      <c r="E298" s="133" t="s">
        <v>348</v>
      </c>
      <c r="F298" s="134" t="s">
        <v>349</v>
      </c>
      <c r="G298" s="135" t="s">
        <v>212</v>
      </c>
      <c r="H298" s="136">
        <v>0.221</v>
      </c>
      <c r="I298" s="137"/>
      <c r="J298" s="138">
        <f>ROUND(I298*H298,2)</f>
        <v>0</v>
      </c>
      <c r="K298" s="134" t="s">
        <v>138</v>
      </c>
      <c r="L298" s="32"/>
      <c r="M298" s="139" t="s">
        <v>1</v>
      </c>
      <c r="N298" s="140" t="s">
        <v>46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139</v>
      </c>
      <c r="AT298" s="143" t="s">
        <v>134</v>
      </c>
      <c r="AU298" s="143" t="s">
        <v>91</v>
      </c>
      <c r="AY298" s="17" t="s">
        <v>132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7" t="s">
        <v>89</v>
      </c>
      <c r="BK298" s="144">
        <f>ROUND(I298*H298,2)</f>
        <v>0</v>
      </c>
      <c r="BL298" s="17" t="s">
        <v>139</v>
      </c>
      <c r="BM298" s="143" t="s">
        <v>350</v>
      </c>
    </row>
    <row r="299" spans="2:65" s="12" customFormat="1">
      <c r="B299" s="145"/>
      <c r="D299" s="146" t="s">
        <v>141</v>
      </c>
      <c r="E299" s="147" t="s">
        <v>1</v>
      </c>
      <c r="F299" s="148" t="s">
        <v>351</v>
      </c>
      <c r="H299" s="149">
        <v>0.19800000000000001</v>
      </c>
      <c r="I299" s="150"/>
      <c r="L299" s="145"/>
      <c r="M299" s="151"/>
      <c r="T299" s="152"/>
      <c r="AT299" s="147" t="s">
        <v>141</v>
      </c>
      <c r="AU299" s="147" t="s">
        <v>91</v>
      </c>
      <c r="AV299" s="12" t="s">
        <v>91</v>
      </c>
      <c r="AW299" s="12" t="s">
        <v>36</v>
      </c>
      <c r="AX299" s="12" t="s">
        <v>81</v>
      </c>
      <c r="AY299" s="147" t="s">
        <v>132</v>
      </c>
    </row>
    <row r="300" spans="2:65" s="12" customFormat="1">
      <c r="B300" s="145"/>
      <c r="D300" s="146" t="s">
        <v>141</v>
      </c>
      <c r="E300" s="147" t="s">
        <v>1</v>
      </c>
      <c r="F300" s="148" t="s">
        <v>352</v>
      </c>
      <c r="H300" s="149">
        <v>2.3E-2</v>
      </c>
      <c r="I300" s="150"/>
      <c r="L300" s="145"/>
      <c r="M300" s="151"/>
      <c r="T300" s="152"/>
      <c r="AT300" s="147" t="s">
        <v>141</v>
      </c>
      <c r="AU300" s="147" t="s">
        <v>91</v>
      </c>
      <c r="AV300" s="12" t="s">
        <v>91</v>
      </c>
      <c r="AW300" s="12" t="s">
        <v>36</v>
      </c>
      <c r="AX300" s="12" t="s">
        <v>81</v>
      </c>
      <c r="AY300" s="147" t="s">
        <v>132</v>
      </c>
    </row>
    <row r="301" spans="2:65" s="14" customFormat="1">
      <c r="B301" s="162"/>
      <c r="D301" s="146" t="s">
        <v>141</v>
      </c>
      <c r="E301" s="163" t="s">
        <v>1</v>
      </c>
      <c r="F301" s="164" t="s">
        <v>153</v>
      </c>
      <c r="H301" s="165">
        <v>0.221</v>
      </c>
      <c r="I301" s="166"/>
      <c r="L301" s="162"/>
      <c r="M301" s="167"/>
      <c r="T301" s="168"/>
      <c r="AT301" s="163" t="s">
        <v>141</v>
      </c>
      <c r="AU301" s="163" t="s">
        <v>91</v>
      </c>
      <c r="AV301" s="14" t="s">
        <v>139</v>
      </c>
      <c r="AW301" s="14" t="s">
        <v>36</v>
      </c>
      <c r="AX301" s="14" t="s">
        <v>89</v>
      </c>
      <c r="AY301" s="163" t="s">
        <v>132</v>
      </c>
    </row>
    <row r="302" spans="2:65" s="11" customFormat="1" ht="22.9" customHeight="1">
      <c r="B302" s="120"/>
      <c r="D302" s="121" t="s">
        <v>80</v>
      </c>
      <c r="E302" s="130" t="s">
        <v>168</v>
      </c>
      <c r="F302" s="130" t="s">
        <v>353</v>
      </c>
      <c r="I302" s="123"/>
      <c r="J302" s="131">
        <f>BK302</f>
        <v>0</v>
      </c>
      <c r="L302" s="120"/>
      <c r="M302" s="125"/>
      <c r="P302" s="126">
        <f>SUM(P303:P344)</f>
        <v>0</v>
      </c>
      <c r="R302" s="126">
        <f>SUM(R303:R344)</f>
        <v>3.4408486999999996</v>
      </c>
      <c r="T302" s="127">
        <f>SUM(T303:T344)</f>
        <v>0</v>
      </c>
      <c r="AR302" s="121" t="s">
        <v>89</v>
      </c>
      <c r="AT302" s="128" t="s">
        <v>80</v>
      </c>
      <c r="AU302" s="128" t="s">
        <v>89</v>
      </c>
      <c r="AY302" s="121" t="s">
        <v>132</v>
      </c>
      <c r="BK302" s="129">
        <f>SUM(BK303:BK344)</f>
        <v>0</v>
      </c>
    </row>
    <row r="303" spans="2:65" s="1" customFormat="1" ht="33" customHeight="1">
      <c r="B303" s="32"/>
      <c r="C303" s="132" t="s">
        <v>354</v>
      </c>
      <c r="D303" s="132" t="s">
        <v>134</v>
      </c>
      <c r="E303" s="133" t="s">
        <v>355</v>
      </c>
      <c r="F303" s="134" t="s">
        <v>356</v>
      </c>
      <c r="G303" s="135" t="s">
        <v>137</v>
      </c>
      <c r="H303" s="136">
        <v>25.45</v>
      </c>
      <c r="I303" s="137"/>
      <c r="J303" s="138">
        <f>ROUND(I303*H303,2)</f>
        <v>0</v>
      </c>
      <c r="K303" s="134" t="s">
        <v>138</v>
      </c>
      <c r="L303" s="32"/>
      <c r="M303" s="139" t="s">
        <v>1</v>
      </c>
      <c r="N303" s="140" t="s">
        <v>46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139</v>
      </c>
      <c r="AT303" s="143" t="s">
        <v>134</v>
      </c>
      <c r="AU303" s="143" t="s">
        <v>91</v>
      </c>
      <c r="AY303" s="17" t="s">
        <v>132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7" t="s">
        <v>89</v>
      </c>
      <c r="BK303" s="144">
        <f>ROUND(I303*H303,2)</f>
        <v>0</v>
      </c>
      <c r="BL303" s="17" t="s">
        <v>139</v>
      </c>
      <c r="BM303" s="143" t="s">
        <v>357</v>
      </c>
    </row>
    <row r="304" spans="2:65" s="13" customFormat="1">
      <c r="B304" s="156"/>
      <c r="D304" s="146" t="s">
        <v>141</v>
      </c>
      <c r="E304" s="157" t="s">
        <v>1</v>
      </c>
      <c r="F304" s="158" t="s">
        <v>148</v>
      </c>
      <c r="H304" s="157" t="s">
        <v>1</v>
      </c>
      <c r="I304" s="159"/>
      <c r="L304" s="156"/>
      <c r="M304" s="160"/>
      <c r="T304" s="161"/>
      <c r="AT304" s="157" t="s">
        <v>141</v>
      </c>
      <c r="AU304" s="157" t="s">
        <v>91</v>
      </c>
      <c r="AV304" s="13" t="s">
        <v>89</v>
      </c>
      <c r="AW304" s="13" t="s">
        <v>36</v>
      </c>
      <c r="AX304" s="13" t="s">
        <v>81</v>
      </c>
      <c r="AY304" s="157" t="s">
        <v>132</v>
      </c>
    </row>
    <row r="305" spans="2:65" s="13" customFormat="1">
      <c r="B305" s="156"/>
      <c r="D305" s="146" t="s">
        <v>141</v>
      </c>
      <c r="E305" s="157" t="s">
        <v>1</v>
      </c>
      <c r="F305" s="158" t="s">
        <v>149</v>
      </c>
      <c r="H305" s="157" t="s">
        <v>1</v>
      </c>
      <c r="I305" s="159"/>
      <c r="L305" s="156"/>
      <c r="M305" s="160"/>
      <c r="T305" s="161"/>
      <c r="AT305" s="157" t="s">
        <v>141</v>
      </c>
      <c r="AU305" s="157" t="s">
        <v>91</v>
      </c>
      <c r="AV305" s="13" t="s">
        <v>89</v>
      </c>
      <c r="AW305" s="13" t="s">
        <v>36</v>
      </c>
      <c r="AX305" s="13" t="s">
        <v>81</v>
      </c>
      <c r="AY305" s="157" t="s">
        <v>132</v>
      </c>
    </row>
    <row r="306" spans="2:65" s="13" customFormat="1">
      <c r="B306" s="156"/>
      <c r="D306" s="146" t="s">
        <v>141</v>
      </c>
      <c r="E306" s="157" t="s">
        <v>1</v>
      </c>
      <c r="F306" s="158" t="s">
        <v>150</v>
      </c>
      <c r="H306" s="157" t="s">
        <v>1</v>
      </c>
      <c r="I306" s="159"/>
      <c r="L306" s="156"/>
      <c r="M306" s="160"/>
      <c r="T306" s="161"/>
      <c r="AT306" s="157" t="s">
        <v>141</v>
      </c>
      <c r="AU306" s="157" t="s">
        <v>91</v>
      </c>
      <c r="AV306" s="13" t="s">
        <v>89</v>
      </c>
      <c r="AW306" s="13" t="s">
        <v>36</v>
      </c>
      <c r="AX306" s="13" t="s">
        <v>81</v>
      </c>
      <c r="AY306" s="157" t="s">
        <v>132</v>
      </c>
    </row>
    <row r="307" spans="2:65" s="12" customFormat="1">
      <c r="B307" s="145"/>
      <c r="D307" s="146" t="s">
        <v>141</v>
      </c>
      <c r="E307" s="147" t="s">
        <v>1</v>
      </c>
      <c r="F307" s="148" t="s">
        <v>151</v>
      </c>
      <c r="H307" s="149">
        <v>7.56</v>
      </c>
      <c r="I307" s="150"/>
      <c r="L307" s="145"/>
      <c r="M307" s="151"/>
      <c r="T307" s="152"/>
      <c r="AT307" s="147" t="s">
        <v>141</v>
      </c>
      <c r="AU307" s="147" t="s">
        <v>91</v>
      </c>
      <c r="AV307" s="12" t="s">
        <v>91</v>
      </c>
      <c r="AW307" s="12" t="s">
        <v>36</v>
      </c>
      <c r="AX307" s="12" t="s">
        <v>81</v>
      </c>
      <c r="AY307" s="147" t="s">
        <v>132</v>
      </c>
    </row>
    <row r="308" spans="2:65" s="12" customFormat="1">
      <c r="B308" s="145"/>
      <c r="D308" s="146" t="s">
        <v>141</v>
      </c>
      <c r="E308" s="147" t="s">
        <v>1</v>
      </c>
      <c r="F308" s="148" t="s">
        <v>152</v>
      </c>
      <c r="H308" s="149">
        <v>17.89</v>
      </c>
      <c r="I308" s="150"/>
      <c r="L308" s="145"/>
      <c r="M308" s="151"/>
      <c r="T308" s="152"/>
      <c r="AT308" s="147" t="s">
        <v>141</v>
      </c>
      <c r="AU308" s="147" t="s">
        <v>91</v>
      </c>
      <c r="AV308" s="12" t="s">
        <v>91</v>
      </c>
      <c r="AW308" s="12" t="s">
        <v>36</v>
      </c>
      <c r="AX308" s="12" t="s">
        <v>81</v>
      </c>
      <c r="AY308" s="147" t="s">
        <v>132</v>
      </c>
    </row>
    <row r="309" spans="2:65" s="14" customFormat="1">
      <c r="B309" s="162"/>
      <c r="D309" s="146" t="s">
        <v>141</v>
      </c>
      <c r="E309" s="163" t="s">
        <v>1</v>
      </c>
      <c r="F309" s="164" t="s">
        <v>153</v>
      </c>
      <c r="H309" s="165">
        <v>25.45</v>
      </c>
      <c r="I309" s="166"/>
      <c r="L309" s="162"/>
      <c r="M309" s="167"/>
      <c r="T309" s="168"/>
      <c r="AT309" s="163" t="s">
        <v>141</v>
      </c>
      <c r="AU309" s="163" t="s">
        <v>91</v>
      </c>
      <c r="AV309" s="14" t="s">
        <v>139</v>
      </c>
      <c r="AW309" s="14" t="s">
        <v>36</v>
      </c>
      <c r="AX309" s="14" t="s">
        <v>89</v>
      </c>
      <c r="AY309" s="163" t="s">
        <v>132</v>
      </c>
    </row>
    <row r="310" spans="2:65" s="1" customFormat="1" ht="33" customHeight="1">
      <c r="B310" s="32"/>
      <c r="C310" s="132" t="s">
        <v>358</v>
      </c>
      <c r="D310" s="132" t="s">
        <v>134</v>
      </c>
      <c r="E310" s="133" t="s">
        <v>359</v>
      </c>
      <c r="F310" s="134" t="s">
        <v>360</v>
      </c>
      <c r="G310" s="135" t="s">
        <v>137</v>
      </c>
      <c r="H310" s="136">
        <v>7.56</v>
      </c>
      <c r="I310" s="137"/>
      <c r="J310" s="138">
        <f>ROUND(I310*H310,2)</f>
        <v>0</v>
      </c>
      <c r="K310" s="134" t="s">
        <v>138</v>
      </c>
      <c r="L310" s="32"/>
      <c r="M310" s="139" t="s">
        <v>1</v>
      </c>
      <c r="N310" s="140" t="s">
        <v>46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139</v>
      </c>
      <c r="AT310" s="143" t="s">
        <v>134</v>
      </c>
      <c r="AU310" s="143" t="s">
        <v>91</v>
      </c>
      <c r="AY310" s="17" t="s">
        <v>132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89</v>
      </c>
      <c r="BK310" s="144">
        <f>ROUND(I310*H310,2)</f>
        <v>0</v>
      </c>
      <c r="BL310" s="17" t="s">
        <v>139</v>
      </c>
      <c r="BM310" s="143" t="s">
        <v>361</v>
      </c>
    </row>
    <row r="311" spans="2:65" s="13" customFormat="1">
      <c r="B311" s="156"/>
      <c r="D311" s="146" t="s">
        <v>141</v>
      </c>
      <c r="E311" s="157" t="s">
        <v>1</v>
      </c>
      <c r="F311" s="158" t="s">
        <v>158</v>
      </c>
      <c r="H311" s="157" t="s">
        <v>1</v>
      </c>
      <c r="I311" s="159"/>
      <c r="L311" s="156"/>
      <c r="M311" s="160"/>
      <c r="T311" s="161"/>
      <c r="AT311" s="157" t="s">
        <v>141</v>
      </c>
      <c r="AU311" s="157" t="s">
        <v>91</v>
      </c>
      <c r="AV311" s="13" t="s">
        <v>89</v>
      </c>
      <c r="AW311" s="13" t="s">
        <v>36</v>
      </c>
      <c r="AX311" s="13" t="s">
        <v>81</v>
      </c>
      <c r="AY311" s="157" t="s">
        <v>132</v>
      </c>
    </row>
    <row r="312" spans="2:65" s="12" customFormat="1">
      <c r="B312" s="145"/>
      <c r="D312" s="146" t="s">
        <v>141</v>
      </c>
      <c r="E312" s="147" t="s">
        <v>1</v>
      </c>
      <c r="F312" s="148" t="s">
        <v>159</v>
      </c>
      <c r="H312" s="149">
        <v>7.56</v>
      </c>
      <c r="I312" s="150"/>
      <c r="L312" s="145"/>
      <c r="M312" s="151"/>
      <c r="T312" s="152"/>
      <c r="AT312" s="147" t="s">
        <v>141</v>
      </c>
      <c r="AU312" s="147" t="s">
        <v>91</v>
      </c>
      <c r="AV312" s="12" t="s">
        <v>91</v>
      </c>
      <c r="AW312" s="12" t="s">
        <v>36</v>
      </c>
      <c r="AX312" s="12" t="s">
        <v>89</v>
      </c>
      <c r="AY312" s="147" t="s">
        <v>132</v>
      </c>
    </row>
    <row r="313" spans="2:65" s="1" customFormat="1" ht="49.15" customHeight="1">
      <c r="B313" s="32"/>
      <c r="C313" s="132" t="s">
        <v>362</v>
      </c>
      <c r="D313" s="132" t="s">
        <v>134</v>
      </c>
      <c r="E313" s="133" t="s">
        <v>363</v>
      </c>
      <c r="F313" s="134" t="s">
        <v>364</v>
      </c>
      <c r="G313" s="135" t="s">
        <v>137</v>
      </c>
      <c r="H313" s="136">
        <v>7.56</v>
      </c>
      <c r="I313" s="137"/>
      <c r="J313" s="138">
        <f>ROUND(I313*H313,2)</f>
        <v>0</v>
      </c>
      <c r="K313" s="134" t="s">
        <v>138</v>
      </c>
      <c r="L313" s="32"/>
      <c r="M313" s="139" t="s">
        <v>1</v>
      </c>
      <c r="N313" s="140" t="s">
        <v>46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139</v>
      </c>
      <c r="AT313" s="143" t="s">
        <v>134</v>
      </c>
      <c r="AU313" s="143" t="s">
        <v>91</v>
      </c>
      <c r="AY313" s="17" t="s">
        <v>132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7" t="s">
        <v>89</v>
      </c>
      <c r="BK313" s="144">
        <f>ROUND(I313*H313,2)</f>
        <v>0</v>
      </c>
      <c r="BL313" s="17" t="s">
        <v>139</v>
      </c>
      <c r="BM313" s="143" t="s">
        <v>365</v>
      </c>
    </row>
    <row r="314" spans="2:65" s="13" customFormat="1">
      <c r="B314" s="156"/>
      <c r="D314" s="146" t="s">
        <v>141</v>
      </c>
      <c r="E314" s="157" t="s">
        <v>1</v>
      </c>
      <c r="F314" s="158" t="s">
        <v>148</v>
      </c>
      <c r="H314" s="157" t="s">
        <v>1</v>
      </c>
      <c r="I314" s="159"/>
      <c r="L314" s="156"/>
      <c r="M314" s="160"/>
      <c r="T314" s="161"/>
      <c r="AT314" s="157" t="s">
        <v>141</v>
      </c>
      <c r="AU314" s="157" t="s">
        <v>91</v>
      </c>
      <c r="AV314" s="13" t="s">
        <v>89</v>
      </c>
      <c r="AW314" s="13" t="s">
        <v>36</v>
      </c>
      <c r="AX314" s="13" t="s">
        <v>81</v>
      </c>
      <c r="AY314" s="157" t="s">
        <v>132</v>
      </c>
    </row>
    <row r="315" spans="2:65" s="13" customFormat="1">
      <c r="B315" s="156"/>
      <c r="D315" s="146" t="s">
        <v>141</v>
      </c>
      <c r="E315" s="157" t="s">
        <v>1</v>
      </c>
      <c r="F315" s="158" t="s">
        <v>149</v>
      </c>
      <c r="H315" s="157" t="s">
        <v>1</v>
      </c>
      <c r="I315" s="159"/>
      <c r="L315" s="156"/>
      <c r="M315" s="160"/>
      <c r="T315" s="161"/>
      <c r="AT315" s="157" t="s">
        <v>141</v>
      </c>
      <c r="AU315" s="157" t="s">
        <v>91</v>
      </c>
      <c r="AV315" s="13" t="s">
        <v>89</v>
      </c>
      <c r="AW315" s="13" t="s">
        <v>36</v>
      </c>
      <c r="AX315" s="13" t="s">
        <v>81</v>
      </c>
      <c r="AY315" s="157" t="s">
        <v>132</v>
      </c>
    </row>
    <row r="316" spans="2:65" s="13" customFormat="1">
      <c r="B316" s="156"/>
      <c r="D316" s="146" t="s">
        <v>141</v>
      </c>
      <c r="E316" s="157" t="s">
        <v>1</v>
      </c>
      <c r="F316" s="158" t="s">
        <v>150</v>
      </c>
      <c r="H316" s="157" t="s">
        <v>1</v>
      </c>
      <c r="I316" s="159"/>
      <c r="L316" s="156"/>
      <c r="M316" s="160"/>
      <c r="T316" s="161"/>
      <c r="AT316" s="157" t="s">
        <v>141</v>
      </c>
      <c r="AU316" s="157" t="s">
        <v>91</v>
      </c>
      <c r="AV316" s="13" t="s">
        <v>89</v>
      </c>
      <c r="AW316" s="13" t="s">
        <v>36</v>
      </c>
      <c r="AX316" s="13" t="s">
        <v>81</v>
      </c>
      <c r="AY316" s="157" t="s">
        <v>132</v>
      </c>
    </row>
    <row r="317" spans="2:65" s="12" customFormat="1">
      <c r="B317" s="145"/>
      <c r="D317" s="146" t="s">
        <v>141</v>
      </c>
      <c r="E317" s="147" t="s">
        <v>1</v>
      </c>
      <c r="F317" s="148" t="s">
        <v>151</v>
      </c>
      <c r="H317" s="149">
        <v>7.56</v>
      </c>
      <c r="I317" s="150"/>
      <c r="L317" s="145"/>
      <c r="M317" s="151"/>
      <c r="T317" s="152"/>
      <c r="AT317" s="147" t="s">
        <v>141</v>
      </c>
      <c r="AU317" s="147" t="s">
        <v>91</v>
      </c>
      <c r="AV317" s="12" t="s">
        <v>91</v>
      </c>
      <c r="AW317" s="12" t="s">
        <v>36</v>
      </c>
      <c r="AX317" s="12" t="s">
        <v>81</v>
      </c>
      <c r="AY317" s="147" t="s">
        <v>132</v>
      </c>
    </row>
    <row r="318" spans="2:65" s="14" customFormat="1">
      <c r="B318" s="162"/>
      <c r="D318" s="146" t="s">
        <v>141</v>
      </c>
      <c r="E318" s="163" t="s">
        <v>1</v>
      </c>
      <c r="F318" s="164" t="s">
        <v>153</v>
      </c>
      <c r="H318" s="165">
        <v>7.56</v>
      </c>
      <c r="I318" s="166"/>
      <c r="L318" s="162"/>
      <c r="M318" s="167"/>
      <c r="T318" s="168"/>
      <c r="AT318" s="163" t="s">
        <v>141</v>
      </c>
      <c r="AU318" s="163" t="s">
        <v>91</v>
      </c>
      <c r="AV318" s="14" t="s">
        <v>139</v>
      </c>
      <c r="AW318" s="14" t="s">
        <v>36</v>
      </c>
      <c r="AX318" s="14" t="s">
        <v>89</v>
      </c>
      <c r="AY318" s="163" t="s">
        <v>132</v>
      </c>
    </row>
    <row r="319" spans="2:65" s="1" customFormat="1" ht="37.9" customHeight="1">
      <c r="B319" s="32"/>
      <c r="C319" s="132" t="s">
        <v>366</v>
      </c>
      <c r="D319" s="132" t="s">
        <v>134</v>
      </c>
      <c r="E319" s="133" t="s">
        <v>367</v>
      </c>
      <c r="F319" s="134" t="s">
        <v>368</v>
      </c>
      <c r="G319" s="135" t="s">
        <v>137</v>
      </c>
      <c r="H319" s="136">
        <v>26.835000000000001</v>
      </c>
      <c r="I319" s="137"/>
      <c r="J319" s="138">
        <f>ROUND(I319*H319,2)</f>
        <v>0</v>
      </c>
      <c r="K319" s="134" t="s">
        <v>138</v>
      </c>
      <c r="L319" s="32"/>
      <c r="M319" s="139" t="s">
        <v>1</v>
      </c>
      <c r="N319" s="140" t="s">
        <v>46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139</v>
      </c>
      <c r="AT319" s="143" t="s">
        <v>134</v>
      </c>
      <c r="AU319" s="143" t="s">
        <v>91</v>
      </c>
      <c r="AY319" s="17" t="s">
        <v>132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7" t="s">
        <v>89</v>
      </c>
      <c r="BK319" s="144">
        <f>ROUND(I319*H319,2)</f>
        <v>0</v>
      </c>
      <c r="BL319" s="17" t="s">
        <v>139</v>
      </c>
      <c r="BM319" s="143" t="s">
        <v>369</v>
      </c>
    </row>
    <row r="320" spans="2:65" s="13" customFormat="1">
      <c r="B320" s="156"/>
      <c r="D320" s="146" t="s">
        <v>141</v>
      </c>
      <c r="E320" s="157" t="s">
        <v>1</v>
      </c>
      <c r="F320" s="158" t="s">
        <v>150</v>
      </c>
      <c r="H320" s="157" t="s">
        <v>1</v>
      </c>
      <c r="I320" s="159"/>
      <c r="L320" s="156"/>
      <c r="M320" s="160"/>
      <c r="T320" s="161"/>
      <c r="AT320" s="157" t="s">
        <v>141</v>
      </c>
      <c r="AU320" s="157" t="s">
        <v>91</v>
      </c>
      <c r="AV320" s="13" t="s">
        <v>89</v>
      </c>
      <c r="AW320" s="13" t="s">
        <v>36</v>
      </c>
      <c r="AX320" s="13" t="s">
        <v>81</v>
      </c>
      <c r="AY320" s="157" t="s">
        <v>132</v>
      </c>
    </row>
    <row r="321" spans="2:65" s="12" customFormat="1">
      <c r="B321" s="145"/>
      <c r="D321" s="146" t="s">
        <v>141</v>
      </c>
      <c r="E321" s="147" t="s">
        <v>1</v>
      </c>
      <c r="F321" s="148" t="s">
        <v>142</v>
      </c>
      <c r="H321" s="149">
        <v>26.835000000000001</v>
      </c>
      <c r="I321" s="150"/>
      <c r="L321" s="145"/>
      <c r="M321" s="151"/>
      <c r="T321" s="152"/>
      <c r="AT321" s="147" t="s">
        <v>141</v>
      </c>
      <c r="AU321" s="147" t="s">
        <v>91</v>
      </c>
      <c r="AV321" s="12" t="s">
        <v>91</v>
      </c>
      <c r="AW321" s="12" t="s">
        <v>36</v>
      </c>
      <c r="AX321" s="12" t="s">
        <v>89</v>
      </c>
      <c r="AY321" s="147" t="s">
        <v>132</v>
      </c>
    </row>
    <row r="322" spans="2:65" s="1" customFormat="1" ht="37.9" customHeight="1">
      <c r="B322" s="32"/>
      <c r="C322" s="132" t="s">
        <v>370</v>
      </c>
      <c r="D322" s="132" t="s">
        <v>134</v>
      </c>
      <c r="E322" s="133" t="s">
        <v>371</v>
      </c>
      <c r="F322" s="134" t="s">
        <v>372</v>
      </c>
      <c r="G322" s="135" t="s">
        <v>137</v>
      </c>
      <c r="H322" s="136">
        <v>7.56</v>
      </c>
      <c r="I322" s="137"/>
      <c r="J322" s="138">
        <f>ROUND(I322*H322,2)</f>
        <v>0</v>
      </c>
      <c r="K322" s="134" t="s">
        <v>138</v>
      </c>
      <c r="L322" s="32"/>
      <c r="M322" s="139" t="s">
        <v>1</v>
      </c>
      <c r="N322" s="140" t="s">
        <v>46</v>
      </c>
      <c r="P322" s="141">
        <f>O322*H322</f>
        <v>0</v>
      </c>
      <c r="Q322" s="141">
        <v>0</v>
      </c>
      <c r="R322" s="141">
        <f>Q322*H322</f>
        <v>0</v>
      </c>
      <c r="S322" s="141">
        <v>0</v>
      </c>
      <c r="T322" s="142">
        <f>S322*H322</f>
        <v>0</v>
      </c>
      <c r="AR322" s="143" t="s">
        <v>139</v>
      </c>
      <c r="AT322" s="143" t="s">
        <v>134</v>
      </c>
      <c r="AU322" s="143" t="s">
        <v>91</v>
      </c>
      <c r="AY322" s="17" t="s">
        <v>132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7" t="s">
        <v>89</v>
      </c>
      <c r="BK322" s="144">
        <f>ROUND(I322*H322,2)</f>
        <v>0</v>
      </c>
      <c r="BL322" s="17" t="s">
        <v>139</v>
      </c>
      <c r="BM322" s="143" t="s">
        <v>373</v>
      </c>
    </row>
    <row r="323" spans="2:65" s="13" customFormat="1">
      <c r="B323" s="156"/>
      <c r="D323" s="146" t="s">
        <v>141</v>
      </c>
      <c r="E323" s="157" t="s">
        <v>1</v>
      </c>
      <c r="F323" s="158" t="s">
        <v>148</v>
      </c>
      <c r="H323" s="157" t="s">
        <v>1</v>
      </c>
      <c r="I323" s="159"/>
      <c r="L323" s="156"/>
      <c r="M323" s="160"/>
      <c r="T323" s="161"/>
      <c r="AT323" s="157" t="s">
        <v>141</v>
      </c>
      <c r="AU323" s="157" t="s">
        <v>91</v>
      </c>
      <c r="AV323" s="13" t="s">
        <v>89</v>
      </c>
      <c r="AW323" s="13" t="s">
        <v>36</v>
      </c>
      <c r="AX323" s="13" t="s">
        <v>81</v>
      </c>
      <c r="AY323" s="157" t="s">
        <v>132</v>
      </c>
    </row>
    <row r="324" spans="2:65" s="13" customFormat="1">
      <c r="B324" s="156"/>
      <c r="D324" s="146" t="s">
        <v>141</v>
      </c>
      <c r="E324" s="157" t="s">
        <v>1</v>
      </c>
      <c r="F324" s="158" t="s">
        <v>149</v>
      </c>
      <c r="H324" s="157" t="s">
        <v>1</v>
      </c>
      <c r="I324" s="159"/>
      <c r="L324" s="156"/>
      <c r="M324" s="160"/>
      <c r="T324" s="161"/>
      <c r="AT324" s="157" t="s">
        <v>141</v>
      </c>
      <c r="AU324" s="157" t="s">
        <v>91</v>
      </c>
      <c r="AV324" s="13" t="s">
        <v>89</v>
      </c>
      <c r="AW324" s="13" t="s">
        <v>36</v>
      </c>
      <c r="AX324" s="13" t="s">
        <v>81</v>
      </c>
      <c r="AY324" s="157" t="s">
        <v>132</v>
      </c>
    </row>
    <row r="325" spans="2:65" s="13" customFormat="1">
      <c r="B325" s="156"/>
      <c r="D325" s="146" t="s">
        <v>141</v>
      </c>
      <c r="E325" s="157" t="s">
        <v>1</v>
      </c>
      <c r="F325" s="158" t="s">
        <v>150</v>
      </c>
      <c r="H325" s="157" t="s">
        <v>1</v>
      </c>
      <c r="I325" s="159"/>
      <c r="L325" s="156"/>
      <c r="M325" s="160"/>
      <c r="T325" s="161"/>
      <c r="AT325" s="157" t="s">
        <v>141</v>
      </c>
      <c r="AU325" s="157" t="s">
        <v>91</v>
      </c>
      <c r="AV325" s="13" t="s">
        <v>89</v>
      </c>
      <c r="AW325" s="13" t="s">
        <v>36</v>
      </c>
      <c r="AX325" s="13" t="s">
        <v>81</v>
      </c>
      <c r="AY325" s="157" t="s">
        <v>132</v>
      </c>
    </row>
    <row r="326" spans="2:65" s="12" customFormat="1">
      <c r="B326" s="145"/>
      <c r="D326" s="146" t="s">
        <v>141</v>
      </c>
      <c r="E326" s="147" t="s">
        <v>1</v>
      </c>
      <c r="F326" s="148" t="s">
        <v>151</v>
      </c>
      <c r="H326" s="149">
        <v>7.56</v>
      </c>
      <c r="I326" s="150"/>
      <c r="L326" s="145"/>
      <c r="M326" s="151"/>
      <c r="T326" s="152"/>
      <c r="AT326" s="147" t="s">
        <v>141</v>
      </c>
      <c r="AU326" s="147" t="s">
        <v>91</v>
      </c>
      <c r="AV326" s="12" t="s">
        <v>91</v>
      </c>
      <c r="AW326" s="12" t="s">
        <v>36</v>
      </c>
      <c r="AX326" s="12" t="s">
        <v>89</v>
      </c>
      <c r="AY326" s="147" t="s">
        <v>132</v>
      </c>
    </row>
    <row r="327" spans="2:65" s="1" customFormat="1" ht="24.2" customHeight="1">
      <c r="B327" s="32"/>
      <c r="C327" s="132" t="s">
        <v>374</v>
      </c>
      <c r="D327" s="132" t="s">
        <v>134</v>
      </c>
      <c r="E327" s="133" t="s">
        <v>375</v>
      </c>
      <c r="F327" s="134" t="s">
        <v>376</v>
      </c>
      <c r="G327" s="135" t="s">
        <v>137</v>
      </c>
      <c r="H327" s="136">
        <v>7.56</v>
      </c>
      <c r="I327" s="137"/>
      <c r="J327" s="138">
        <f>ROUND(I327*H327,2)</f>
        <v>0</v>
      </c>
      <c r="K327" s="134" t="s">
        <v>138</v>
      </c>
      <c r="L327" s="32"/>
      <c r="M327" s="139" t="s">
        <v>1</v>
      </c>
      <c r="N327" s="140" t="s">
        <v>46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139</v>
      </c>
      <c r="AT327" s="143" t="s">
        <v>134</v>
      </c>
      <c r="AU327" s="143" t="s">
        <v>91</v>
      </c>
      <c r="AY327" s="17" t="s">
        <v>132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7" t="s">
        <v>89</v>
      </c>
      <c r="BK327" s="144">
        <f>ROUND(I327*H327,2)</f>
        <v>0</v>
      </c>
      <c r="BL327" s="17" t="s">
        <v>139</v>
      </c>
      <c r="BM327" s="143" t="s">
        <v>377</v>
      </c>
    </row>
    <row r="328" spans="2:65" s="12" customFormat="1">
      <c r="B328" s="145"/>
      <c r="D328" s="146" t="s">
        <v>141</v>
      </c>
      <c r="E328" s="147" t="s">
        <v>1</v>
      </c>
      <c r="F328" s="148" t="s">
        <v>151</v>
      </c>
      <c r="H328" s="149">
        <v>7.56</v>
      </c>
      <c r="I328" s="150"/>
      <c r="L328" s="145"/>
      <c r="M328" s="151"/>
      <c r="T328" s="152"/>
      <c r="AT328" s="147" t="s">
        <v>141</v>
      </c>
      <c r="AU328" s="147" t="s">
        <v>91</v>
      </c>
      <c r="AV328" s="12" t="s">
        <v>91</v>
      </c>
      <c r="AW328" s="12" t="s">
        <v>36</v>
      </c>
      <c r="AX328" s="12" t="s">
        <v>89</v>
      </c>
      <c r="AY328" s="147" t="s">
        <v>132</v>
      </c>
    </row>
    <row r="329" spans="2:65" s="1" customFormat="1" ht="24.2" customHeight="1">
      <c r="B329" s="32"/>
      <c r="C329" s="132" t="s">
        <v>378</v>
      </c>
      <c r="D329" s="132" t="s">
        <v>134</v>
      </c>
      <c r="E329" s="133" t="s">
        <v>379</v>
      </c>
      <c r="F329" s="134" t="s">
        <v>380</v>
      </c>
      <c r="G329" s="135" t="s">
        <v>137</v>
      </c>
      <c r="H329" s="136">
        <v>10.584</v>
      </c>
      <c r="I329" s="137"/>
      <c r="J329" s="138">
        <f>ROUND(I329*H329,2)</f>
        <v>0</v>
      </c>
      <c r="K329" s="134" t="s">
        <v>138</v>
      </c>
      <c r="L329" s="32"/>
      <c r="M329" s="139" t="s">
        <v>1</v>
      </c>
      <c r="N329" s="140" t="s">
        <v>46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139</v>
      </c>
      <c r="AT329" s="143" t="s">
        <v>134</v>
      </c>
      <c r="AU329" s="143" t="s">
        <v>91</v>
      </c>
      <c r="AY329" s="17" t="s">
        <v>132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7" t="s">
        <v>89</v>
      </c>
      <c r="BK329" s="144">
        <f>ROUND(I329*H329,2)</f>
        <v>0</v>
      </c>
      <c r="BL329" s="17" t="s">
        <v>139</v>
      </c>
      <c r="BM329" s="143" t="s">
        <v>381</v>
      </c>
    </row>
    <row r="330" spans="2:65" s="13" customFormat="1">
      <c r="B330" s="156"/>
      <c r="D330" s="146" t="s">
        <v>141</v>
      </c>
      <c r="E330" s="157" t="s">
        <v>1</v>
      </c>
      <c r="F330" s="158" t="s">
        <v>148</v>
      </c>
      <c r="H330" s="157" t="s">
        <v>1</v>
      </c>
      <c r="I330" s="159"/>
      <c r="L330" s="156"/>
      <c r="M330" s="160"/>
      <c r="T330" s="161"/>
      <c r="AT330" s="157" t="s">
        <v>141</v>
      </c>
      <c r="AU330" s="157" t="s">
        <v>91</v>
      </c>
      <c r="AV330" s="13" t="s">
        <v>89</v>
      </c>
      <c r="AW330" s="13" t="s">
        <v>36</v>
      </c>
      <c r="AX330" s="13" t="s">
        <v>81</v>
      </c>
      <c r="AY330" s="157" t="s">
        <v>132</v>
      </c>
    </row>
    <row r="331" spans="2:65" s="13" customFormat="1">
      <c r="B331" s="156"/>
      <c r="D331" s="146" t="s">
        <v>141</v>
      </c>
      <c r="E331" s="157" t="s">
        <v>1</v>
      </c>
      <c r="F331" s="158" t="s">
        <v>149</v>
      </c>
      <c r="H331" s="157" t="s">
        <v>1</v>
      </c>
      <c r="I331" s="159"/>
      <c r="L331" s="156"/>
      <c r="M331" s="160"/>
      <c r="T331" s="161"/>
      <c r="AT331" s="157" t="s">
        <v>141</v>
      </c>
      <c r="AU331" s="157" t="s">
        <v>91</v>
      </c>
      <c r="AV331" s="13" t="s">
        <v>89</v>
      </c>
      <c r="AW331" s="13" t="s">
        <v>36</v>
      </c>
      <c r="AX331" s="13" t="s">
        <v>81</v>
      </c>
      <c r="AY331" s="157" t="s">
        <v>132</v>
      </c>
    </row>
    <row r="332" spans="2:65" s="13" customFormat="1">
      <c r="B332" s="156"/>
      <c r="D332" s="146" t="s">
        <v>141</v>
      </c>
      <c r="E332" s="157" t="s">
        <v>1</v>
      </c>
      <c r="F332" s="158" t="s">
        <v>150</v>
      </c>
      <c r="H332" s="157" t="s">
        <v>1</v>
      </c>
      <c r="I332" s="159"/>
      <c r="L332" s="156"/>
      <c r="M332" s="160"/>
      <c r="T332" s="161"/>
      <c r="AT332" s="157" t="s">
        <v>141</v>
      </c>
      <c r="AU332" s="157" t="s">
        <v>91</v>
      </c>
      <c r="AV332" s="13" t="s">
        <v>89</v>
      </c>
      <c r="AW332" s="13" t="s">
        <v>36</v>
      </c>
      <c r="AX332" s="13" t="s">
        <v>81</v>
      </c>
      <c r="AY332" s="157" t="s">
        <v>132</v>
      </c>
    </row>
    <row r="333" spans="2:65" s="12" customFormat="1">
      <c r="B333" s="145"/>
      <c r="D333" s="146" t="s">
        <v>141</v>
      </c>
      <c r="E333" s="147" t="s">
        <v>1</v>
      </c>
      <c r="F333" s="148" t="s">
        <v>382</v>
      </c>
      <c r="H333" s="149">
        <v>10.584</v>
      </c>
      <c r="I333" s="150"/>
      <c r="L333" s="145"/>
      <c r="M333" s="151"/>
      <c r="T333" s="152"/>
      <c r="AT333" s="147" t="s">
        <v>141</v>
      </c>
      <c r="AU333" s="147" t="s">
        <v>91</v>
      </c>
      <c r="AV333" s="12" t="s">
        <v>91</v>
      </c>
      <c r="AW333" s="12" t="s">
        <v>36</v>
      </c>
      <c r="AX333" s="12" t="s">
        <v>89</v>
      </c>
      <c r="AY333" s="147" t="s">
        <v>132</v>
      </c>
    </row>
    <row r="334" spans="2:65" s="1" customFormat="1" ht="44.25" customHeight="1">
      <c r="B334" s="32"/>
      <c r="C334" s="132" t="s">
        <v>383</v>
      </c>
      <c r="D334" s="132" t="s">
        <v>134</v>
      </c>
      <c r="E334" s="133" t="s">
        <v>384</v>
      </c>
      <c r="F334" s="134" t="s">
        <v>385</v>
      </c>
      <c r="G334" s="135" t="s">
        <v>137</v>
      </c>
      <c r="H334" s="136">
        <v>10.584</v>
      </c>
      <c r="I334" s="137"/>
      <c r="J334" s="138">
        <f>ROUND(I334*H334,2)</f>
        <v>0</v>
      </c>
      <c r="K334" s="134" t="s">
        <v>138</v>
      </c>
      <c r="L334" s="32"/>
      <c r="M334" s="139" t="s">
        <v>1</v>
      </c>
      <c r="N334" s="140" t="s">
        <v>46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139</v>
      </c>
      <c r="AT334" s="143" t="s">
        <v>134</v>
      </c>
      <c r="AU334" s="143" t="s">
        <v>91</v>
      </c>
      <c r="AY334" s="17" t="s">
        <v>132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89</v>
      </c>
      <c r="BK334" s="144">
        <f>ROUND(I334*H334,2)</f>
        <v>0</v>
      </c>
      <c r="BL334" s="17" t="s">
        <v>139</v>
      </c>
      <c r="BM334" s="143" t="s">
        <v>386</v>
      </c>
    </row>
    <row r="335" spans="2:65" s="13" customFormat="1">
      <c r="B335" s="156"/>
      <c r="D335" s="146" t="s">
        <v>141</v>
      </c>
      <c r="E335" s="157" t="s">
        <v>1</v>
      </c>
      <c r="F335" s="158" t="s">
        <v>148</v>
      </c>
      <c r="H335" s="157" t="s">
        <v>1</v>
      </c>
      <c r="I335" s="159"/>
      <c r="L335" s="156"/>
      <c r="M335" s="160"/>
      <c r="T335" s="161"/>
      <c r="AT335" s="157" t="s">
        <v>141</v>
      </c>
      <c r="AU335" s="157" t="s">
        <v>91</v>
      </c>
      <c r="AV335" s="13" t="s">
        <v>89</v>
      </c>
      <c r="AW335" s="13" t="s">
        <v>36</v>
      </c>
      <c r="AX335" s="13" t="s">
        <v>81</v>
      </c>
      <c r="AY335" s="157" t="s">
        <v>132</v>
      </c>
    </row>
    <row r="336" spans="2:65" s="13" customFormat="1">
      <c r="B336" s="156"/>
      <c r="D336" s="146" t="s">
        <v>141</v>
      </c>
      <c r="E336" s="157" t="s">
        <v>1</v>
      </c>
      <c r="F336" s="158" t="s">
        <v>149</v>
      </c>
      <c r="H336" s="157" t="s">
        <v>1</v>
      </c>
      <c r="I336" s="159"/>
      <c r="L336" s="156"/>
      <c r="M336" s="160"/>
      <c r="T336" s="161"/>
      <c r="AT336" s="157" t="s">
        <v>141</v>
      </c>
      <c r="AU336" s="157" t="s">
        <v>91</v>
      </c>
      <c r="AV336" s="13" t="s">
        <v>89</v>
      </c>
      <c r="AW336" s="13" t="s">
        <v>36</v>
      </c>
      <c r="AX336" s="13" t="s">
        <v>81</v>
      </c>
      <c r="AY336" s="157" t="s">
        <v>132</v>
      </c>
    </row>
    <row r="337" spans="2:65" s="13" customFormat="1">
      <c r="B337" s="156"/>
      <c r="D337" s="146" t="s">
        <v>141</v>
      </c>
      <c r="E337" s="157" t="s">
        <v>1</v>
      </c>
      <c r="F337" s="158" t="s">
        <v>150</v>
      </c>
      <c r="H337" s="157" t="s">
        <v>1</v>
      </c>
      <c r="I337" s="159"/>
      <c r="L337" s="156"/>
      <c r="M337" s="160"/>
      <c r="T337" s="161"/>
      <c r="AT337" s="157" t="s">
        <v>141</v>
      </c>
      <c r="AU337" s="157" t="s">
        <v>91</v>
      </c>
      <c r="AV337" s="13" t="s">
        <v>89</v>
      </c>
      <c r="AW337" s="13" t="s">
        <v>36</v>
      </c>
      <c r="AX337" s="13" t="s">
        <v>81</v>
      </c>
      <c r="AY337" s="157" t="s">
        <v>132</v>
      </c>
    </row>
    <row r="338" spans="2:65" s="12" customFormat="1">
      <c r="B338" s="145"/>
      <c r="D338" s="146" t="s">
        <v>141</v>
      </c>
      <c r="E338" s="147" t="s">
        <v>1</v>
      </c>
      <c r="F338" s="148" t="s">
        <v>382</v>
      </c>
      <c r="H338" s="149">
        <v>10.584</v>
      </c>
      <c r="I338" s="150"/>
      <c r="L338" s="145"/>
      <c r="M338" s="151"/>
      <c r="T338" s="152"/>
      <c r="AT338" s="147" t="s">
        <v>141</v>
      </c>
      <c r="AU338" s="147" t="s">
        <v>91</v>
      </c>
      <c r="AV338" s="12" t="s">
        <v>91</v>
      </c>
      <c r="AW338" s="12" t="s">
        <v>36</v>
      </c>
      <c r="AX338" s="12" t="s">
        <v>89</v>
      </c>
      <c r="AY338" s="147" t="s">
        <v>132</v>
      </c>
    </row>
    <row r="339" spans="2:65" s="1" customFormat="1" ht="76.349999999999994" customHeight="1">
      <c r="B339" s="32"/>
      <c r="C339" s="132" t="s">
        <v>387</v>
      </c>
      <c r="D339" s="132" t="s">
        <v>134</v>
      </c>
      <c r="E339" s="133" t="s">
        <v>388</v>
      </c>
      <c r="F339" s="134" t="s">
        <v>389</v>
      </c>
      <c r="G339" s="135" t="s">
        <v>137</v>
      </c>
      <c r="H339" s="136">
        <v>26.835000000000001</v>
      </c>
      <c r="I339" s="137"/>
      <c r="J339" s="138">
        <f>ROUND(I339*H339,2)</f>
        <v>0</v>
      </c>
      <c r="K339" s="134" t="s">
        <v>138</v>
      </c>
      <c r="L339" s="32"/>
      <c r="M339" s="139" t="s">
        <v>1</v>
      </c>
      <c r="N339" s="140" t="s">
        <v>46</v>
      </c>
      <c r="P339" s="141">
        <f>O339*H339</f>
        <v>0</v>
      </c>
      <c r="Q339" s="141">
        <v>8.9219999999999994E-2</v>
      </c>
      <c r="R339" s="141">
        <f>Q339*H339</f>
        <v>2.3942186999999997</v>
      </c>
      <c r="S339" s="141">
        <v>0</v>
      </c>
      <c r="T339" s="142">
        <f>S339*H339</f>
        <v>0</v>
      </c>
      <c r="AR339" s="143" t="s">
        <v>139</v>
      </c>
      <c r="AT339" s="143" t="s">
        <v>134</v>
      </c>
      <c r="AU339" s="143" t="s">
        <v>91</v>
      </c>
      <c r="AY339" s="17" t="s">
        <v>132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7" t="s">
        <v>89</v>
      </c>
      <c r="BK339" s="144">
        <f>ROUND(I339*H339,2)</f>
        <v>0</v>
      </c>
      <c r="BL339" s="17" t="s">
        <v>139</v>
      </c>
      <c r="BM339" s="143" t="s">
        <v>390</v>
      </c>
    </row>
    <row r="340" spans="2:65" s="13" customFormat="1">
      <c r="B340" s="156"/>
      <c r="D340" s="146" t="s">
        <v>141</v>
      </c>
      <c r="E340" s="157" t="s">
        <v>1</v>
      </c>
      <c r="F340" s="158" t="s">
        <v>391</v>
      </c>
      <c r="H340" s="157" t="s">
        <v>1</v>
      </c>
      <c r="I340" s="159"/>
      <c r="L340" s="156"/>
      <c r="M340" s="160"/>
      <c r="T340" s="161"/>
      <c r="AT340" s="157" t="s">
        <v>141</v>
      </c>
      <c r="AU340" s="157" t="s">
        <v>91</v>
      </c>
      <c r="AV340" s="13" t="s">
        <v>89</v>
      </c>
      <c r="AW340" s="13" t="s">
        <v>36</v>
      </c>
      <c r="AX340" s="13" t="s">
        <v>81</v>
      </c>
      <c r="AY340" s="157" t="s">
        <v>132</v>
      </c>
    </row>
    <row r="341" spans="2:65" s="12" customFormat="1">
      <c r="B341" s="145"/>
      <c r="D341" s="146" t="s">
        <v>141</v>
      </c>
      <c r="E341" s="147" t="s">
        <v>1</v>
      </c>
      <c r="F341" s="148" t="s">
        <v>142</v>
      </c>
      <c r="H341" s="149">
        <v>26.835000000000001</v>
      </c>
      <c r="I341" s="150"/>
      <c r="L341" s="145"/>
      <c r="M341" s="151"/>
      <c r="T341" s="152"/>
      <c r="AT341" s="147" t="s">
        <v>141</v>
      </c>
      <c r="AU341" s="147" t="s">
        <v>91</v>
      </c>
      <c r="AV341" s="12" t="s">
        <v>91</v>
      </c>
      <c r="AW341" s="12" t="s">
        <v>36</v>
      </c>
      <c r="AX341" s="12" t="s">
        <v>89</v>
      </c>
      <c r="AY341" s="147" t="s">
        <v>132</v>
      </c>
    </row>
    <row r="342" spans="2:65" s="1" customFormat="1" ht="16.5" customHeight="1">
      <c r="B342" s="32"/>
      <c r="C342" s="176" t="s">
        <v>392</v>
      </c>
      <c r="D342" s="176" t="s">
        <v>283</v>
      </c>
      <c r="E342" s="177" t="s">
        <v>393</v>
      </c>
      <c r="F342" s="178" t="s">
        <v>394</v>
      </c>
      <c r="G342" s="179" t="s">
        <v>137</v>
      </c>
      <c r="H342" s="180">
        <v>8.0510000000000002</v>
      </c>
      <c r="I342" s="181"/>
      <c r="J342" s="182">
        <f>ROUND(I342*H342,2)</f>
        <v>0</v>
      </c>
      <c r="K342" s="178" t="s">
        <v>138</v>
      </c>
      <c r="L342" s="183"/>
      <c r="M342" s="184" t="s">
        <v>1</v>
      </c>
      <c r="N342" s="185" t="s">
        <v>46</v>
      </c>
      <c r="P342" s="141">
        <f>O342*H342</f>
        <v>0</v>
      </c>
      <c r="Q342" s="141">
        <v>0.13</v>
      </c>
      <c r="R342" s="141">
        <f>Q342*H342</f>
        <v>1.0466299999999999</v>
      </c>
      <c r="S342" s="141">
        <v>0</v>
      </c>
      <c r="T342" s="142">
        <f>S342*H342</f>
        <v>0</v>
      </c>
      <c r="AR342" s="143" t="s">
        <v>187</v>
      </c>
      <c r="AT342" s="143" t="s">
        <v>283</v>
      </c>
      <c r="AU342" s="143" t="s">
        <v>91</v>
      </c>
      <c r="AY342" s="17" t="s">
        <v>132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7" t="s">
        <v>89</v>
      </c>
      <c r="BK342" s="144">
        <f>ROUND(I342*H342,2)</f>
        <v>0</v>
      </c>
      <c r="BL342" s="17" t="s">
        <v>139</v>
      </c>
      <c r="BM342" s="143" t="s">
        <v>395</v>
      </c>
    </row>
    <row r="343" spans="2:65" s="13" customFormat="1">
      <c r="B343" s="156"/>
      <c r="D343" s="146" t="s">
        <v>141</v>
      </c>
      <c r="E343" s="157" t="s">
        <v>1</v>
      </c>
      <c r="F343" s="158" t="s">
        <v>396</v>
      </c>
      <c r="H343" s="157" t="s">
        <v>1</v>
      </c>
      <c r="I343" s="159"/>
      <c r="L343" s="156"/>
      <c r="M343" s="160"/>
      <c r="T343" s="161"/>
      <c r="AT343" s="157" t="s">
        <v>141</v>
      </c>
      <c r="AU343" s="157" t="s">
        <v>91</v>
      </c>
      <c r="AV343" s="13" t="s">
        <v>89</v>
      </c>
      <c r="AW343" s="13" t="s">
        <v>36</v>
      </c>
      <c r="AX343" s="13" t="s">
        <v>81</v>
      </c>
      <c r="AY343" s="157" t="s">
        <v>132</v>
      </c>
    </row>
    <row r="344" spans="2:65" s="12" customFormat="1">
      <c r="B344" s="145"/>
      <c r="D344" s="146" t="s">
        <v>141</v>
      </c>
      <c r="E344" s="147" t="s">
        <v>1</v>
      </c>
      <c r="F344" s="148" t="s">
        <v>397</v>
      </c>
      <c r="H344" s="149">
        <v>8.0510000000000002</v>
      </c>
      <c r="I344" s="150"/>
      <c r="L344" s="145"/>
      <c r="M344" s="151"/>
      <c r="T344" s="152"/>
      <c r="AT344" s="147" t="s">
        <v>141</v>
      </c>
      <c r="AU344" s="147" t="s">
        <v>91</v>
      </c>
      <c r="AV344" s="12" t="s">
        <v>91</v>
      </c>
      <c r="AW344" s="12" t="s">
        <v>36</v>
      </c>
      <c r="AX344" s="12" t="s">
        <v>89</v>
      </c>
      <c r="AY344" s="147" t="s">
        <v>132</v>
      </c>
    </row>
    <row r="345" spans="2:65" s="11" customFormat="1" ht="22.9" customHeight="1">
      <c r="B345" s="120"/>
      <c r="D345" s="121" t="s">
        <v>80</v>
      </c>
      <c r="E345" s="130" t="s">
        <v>187</v>
      </c>
      <c r="F345" s="130" t="s">
        <v>398</v>
      </c>
      <c r="I345" s="123"/>
      <c r="J345" s="131">
        <f>BK345</f>
        <v>0</v>
      </c>
      <c r="L345" s="120"/>
      <c r="M345" s="125"/>
      <c r="P345" s="126">
        <f>SUM(P346:P418)</f>
        <v>0</v>
      </c>
      <c r="R345" s="126">
        <f>SUM(R346:R418)</f>
        <v>5.0729906399999996</v>
      </c>
      <c r="T345" s="127">
        <f>SUM(T346:T418)</f>
        <v>0</v>
      </c>
      <c r="AR345" s="121" t="s">
        <v>89</v>
      </c>
      <c r="AT345" s="128" t="s">
        <v>80</v>
      </c>
      <c r="AU345" s="128" t="s">
        <v>89</v>
      </c>
      <c r="AY345" s="121" t="s">
        <v>132</v>
      </c>
      <c r="BK345" s="129">
        <f>SUM(BK346:BK418)</f>
        <v>0</v>
      </c>
    </row>
    <row r="346" spans="2:65" s="1" customFormat="1" ht="44.25" customHeight="1">
      <c r="B346" s="32"/>
      <c r="C346" s="132" t="s">
        <v>399</v>
      </c>
      <c r="D346" s="132" t="s">
        <v>134</v>
      </c>
      <c r="E346" s="133" t="s">
        <v>400</v>
      </c>
      <c r="F346" s="134" t="s">
        <v>401</v>
      </c>
      <c r="G346" s="135" t="s">
        <v>402</v>
      </c>
      <c r="H346" s="136">
        <v>1</v>
      </c>
      <c r="I346" s="137"/>
      <c r="J346" s="138">
        <f t="shared" ref="J346:J351" si="0">ROUND(I346*H346,2)</f>
        <v>0</v>
      </c>
      <c r="K346" s="134" t="s">
        <v>138</v>
      </c>
      <c r="L346" s="32"/>
      <c r="M346" s="139" t="s">
        <v>1</v>
      </c>
      <c r="N346" s="140" t="s">
        <v>46</v>
      </c>
      <c r="P346" s="141">
        <f t="shared" ref="P346:P351" si="1">O346*H346</f>
        <v>0</v>
      </c>
      <c r="Q346" s="141">
        <v>1.67E-3</v>
      </c>
      <c r="R346" s="141">
        <f t="shared" ref="R346:R351" si="2">Q346*H346</f>
        <v>1.67E-3</v>
      </c>
      <c r="S346" s="141">
        <v>0</v>
      </c>
      <c r="T346" s="142">
        <f t="shared" ref="T346:T351" si="3">S346*H346</f>
        <v>0</v>
      </c>
      <c r="AR346" s="143" t="s">
        <v>139</v>
      </c>
      <c r="AT346" s="143" t="s">
        <v>134</v>
      </c>
      <c r="AU346" s="143" t="s">
        <v>91</v>
      </c>
      <c r="AY346" s="17" t="s">
        <v>132</v>
      </c>
      <c r="BE346" s="144">
        <f t="shared" ref="BE346:BE351" si="4">IF(N346="základní",J346,0)</f>
        <v>0</v>
      </c>
      <c r="BF346" s="144">
        <f t="shared" ref="BF346:BF351" si="5">IF(N346="snížená",J346,0)</f>
        <v>0</v>
      </c>
      <c r="BG346" s="144">
        <f t="shared" ref="BG346:BG351" si="6">IF(N346="zákl. přenesená",J346,0)</f>
        <v>0</v>
      </c>
      <c r="BH346" s="144">
        <f t="shared" ref="BH346:BH351" si="7">IF(N346="sníž. přenesená",J346,0)</f>
        <v>0</v>
      </c>
      <c r="BI346" s="144">
        <f t="shared" ref="BI346:BI351" si="8">IF(N346="nulová",J346,0)</f>
        <v>0</v>
      </c>
      <c r="BJ346" s="17" t="s">
        <v>89</v>
      </c>
      <c r="BK346" s="144">
        <f t="shared" ref="BK346:BK351" si="9">ROUND(I346*H346,2)</f>
        <v>0</v>
      </c>
      <c r="BL346" s="17" t="s">
        <v>139</v>
      </c>
      <c r="BM346" s="143" t="s">
        <v>403</v>
      </c>
    </row>
    <row r="347" spans="2:65" s="1" customFormat="1" ht="24.2" customHeight="1">
      <c r="B347" s="32"/>
      <c r="C347" s="176" t="s">
        <v>404</v>
      </c>
      <c r="D347" s="176" t="s">
        <v>283</v>
      </c>
      <c r="E347" s="177" t="s">
        <v>405</v>
      </c>
      <c r="F347" s="178" t="s">
        <v>406</v>
      </c>
      <c r="G347" s="179" t="s">
        <v>402</v>
      </c>
      <c r="H347" s="180">
        <v>1</v>
      </c>
      <c r="I347" s="181"/>
      <c r="J347" s="182">
        <f t="shared" si="0"/>
        <v>0</v>
      </c>
      <c r="K347" s="178" t="s">
        <v>138</v>
      </c>
      <c r="L347" s="183"/>
      <c r="M347" s="184" t="s">
        <v>1</v>
      </c>
      <c r="N347" s="185" t="s">
        <v>46</v>
      </c>
      <c r="P347" s="141">
        <f t="shared" si="1"/>
        <v>0</v>
      </c>
      <c r="Q347" s="141">
        <v>1.2200000000000001E-2</v>
      </c>
      <c r="R347" s="141">
        <f t="shared" si="2"/>
        <v>1.2200000000000001E-2</v>
      </c>
      <c r="S347" s="141">
        <v>0</v>
      </c>
      <c r="T347" s="142">
        <f t="shared" si="3"/>
        <v>0</v>
      </c>
      <c r="AR347" s="143" t="s">
        <v>187</v>
      </c>
      <c r="AT347" s="143" t="s">
        <v>283</v>
      </c>
      <c r="AU347" s="143" t="s">
        <v>91</v>
      </c>
      <c r="AY347" s="17" t="s">
        <v>132</v>
      </c>
      <c r="BE347" s="144">
        <f t="shared" si="4"/>
        <v>0</v>
      </c>
      <c r="BF347" s="144">
        <f t="shared" si="5"/>
        <v>0</v>
      </c>
      <c r="BG347" s="144">
        <f t="shared" si="6"/>
        <v>0</v>
      </c>
      <c r="BH347" s="144">
        <f t="shared" si="7"/>
        <v>0</v>
      </c>
      <c r="BI347" s="144">
        <f t="shared" si="8"/>
        <v>0</v>
      </c>
      <c r="BJ347" s="17" t="s">
        <v>89</v>
      </c>
      <c r="BK347" s="144">
        <f t="shared" si="9"/>
        <v>0</v>
      </c>
      <c r="BL347" s="17" t="s">
        <v>139</v>
      </c>
      <c r="BM347" s="143" t="s">
        <v>407</v>
      </c>
    </row>
    <row r="348" spans="2:65" s="1" customFormat="1" ht="44.25" customHeight="1">
      <c r="B348" s="32"/>
      <c r="C348" s="132" t="s">
        <v>408</v>
      </c>
      <c r="D348" s="132" t="s">
        <v>134</v>
      </c>
      <c r="E348" s="133" t="s">
        <v>409</v>
      </c>
      <c r="F348" s="134" t="s">
        <v>410</v>
      </c>
      <c r="G348" s="135" t="s">
        <v>402</v>
      </c>
      <c r="H348" s="136">
        <v>1</v>
      </c>
      <c r="I348" s="137"/>
      <c r="J348" s="138">
        <f t="shared" si="0"/>
        <v>0</v>
      </c>
      <c r="K348" s="134" t="s">
        <v>138</v>
      </c>
      <c r="L348" s="32"/>
      <c r="M348" s="139" t="s">
        <v>1</v>
      </c>
      <c r="N348" s="140" t="s">
        <v>46</v>
      </c>
      <c r="P348" s="141">
        <f t="shared" si="1"/>
        <v>0</v>
      </c>
      <c r="Q348" s="141">
        <v>1.7099999999999999E-3</v>
      </c>
      <c r="R348" s="141">
        <f t="shared" si="2"/>
        <v>1.7099999999999999E-3</v>
      </c>
      <c r="S348" s="141">
        <v>0</v>
      </c>
      <c r="T348" s="142">
        <f t="shared" si="3"/>
        <v>0</v>
      </c>
      <c r="AR348" s="143" t="s">
        <v>139</v>
      </c>
      <c r="AT348" s="143" t="s">
        <v>134</v>
      </c>
      <c r="AU348" s="143" t="s">
        <v>91</v>
      </c>
      <c r="AY348" s="17" t="s">
        <v>132</v>
      </c>
      <c r="BE348" s="144">
        <f t="shared" si="4"/>
        <v>0</v>
      </c>
      <c r="BF348" s="144">
        <f t="shared" si="5"/>
        <v>0</v>
      </c>
      <c r="BG348" s="144">
        <f t="shared" si="6"/>
        <v>0</v>
      </c>
      <c r="BH348" s="144">
        <f t="shared" si="7"/>
        <v>0</v>
      </c>
      <c r="BI348" s="144">
        <f t="shared" si="8"/>
        <v>0</v>
      </c>
      <c r="BJ348" s="17" t="s">
        <v>89</v>
      </c>
      <c r="BK348" s="144">
        <f t="shared" si="9"/>
        <v>0</v>
      </c>
      <c r="BL348" s="17" t="s">
        <v>139</v>
      </c>
      <c r="BM348" s="143" t="s">
        <v>411</v>
      </c>
    </row>
    <row r="349" spans="2:65" s="1" customFormat="1" ht="24.2" customHeight="1">
      <c r="B349" s="32"/>
      <c r="C349" s="176" t="s">
        <v>412</v>
      </c>
      <c r="D349" s="176" t="s">
        <v>283</v>
      </c>
      <c r="E349" s="177" t="s">
        <v>413</v>
      </c>
      <c r="F349" s="178" t="s">
        <v>414</v>
      </c>
      <c r="G349" s="179" t="s">
        <v>402</v>
      </c>
      <c r="H349" s="180">
        <v>1</v>
      </c>
      <c r="I349" s="181"/>
      <c r="J349" s="182">
        <f t="shared" si="0"/>
        <v>0</v>
      </c>
      <c r="K349" s="178" t="s">
        <v>138</v>
      </c>
      <c r="L349" s="183"/>
      <c r="M349" s="184" t="s">
        <v>1</v>
      </c>
      <c r="N349" s="185" t="s">
        <v>46</v>
      </c>
      <c r="P349" s="141">
        <f t="shared" si="1"/>
        <v>0</v>
      </c>
      <c r="Q349" s="141">
        <v>1.9699999999999999E-2</v>
      </c>
      <c r="R349" s="141">
        <f t="shared" si="2"/>
        <v>1.9699999999999999E-2</v>
      </c>
      <c r="S349" s="141">
        <v>0</v>
      </c>
      <c r="T349" s="142">
        <f t="shared" si="3"/>
        <v>0</v>
      </c>
      <c r="AR349" s="143" t="s">
        <v>187</v>
      </c>
      <c r="AT349" s="143" t="s">
        <v>283</v>
      </c>
      <c r="AU349" s="143" t="s">
        <v>91</v>
      </c>
      <c r="AY349" s="17" t="s">
        <v>132</v>
      </c>
      <c r="BE349" s="144">
        <f t="shared" si="4"/>
        <v>0</v>
      </c>
      <c r="BF349" s="144">
        <f t="shared" si="5"/>
        <v>0</v>
      </c>
      <c r="BG349" s="144">
        <f t="shared" si="6"/>
        <v>0</v>
      </c>
      <c r="BH349" s="144">
        <f t="shared" si="7"/>
        <v>0</v>
      </c>
      <c r="BI349" s="144">
        <f t="shared" si="8"/>
        <v>0</v>
      </c>
      <c r="BJ349" s="17" t="s">
        <v>89</v>
      </c>
      <c r="BK349" s="144">
        <f t="shared" si="9"/>
        <v>0</v>
      </c>
      <c r="BL349" s="17" t="s">
        <v>139</v>
      </c>
      <c r="BM349" s="143" t="s">
        <v>415</v>
      </c>
    </row>
    <row r="350" spans="2:65" s="1" customFormat="1" ht="37.9" customHeight="1">
      <c r="B350" s="32"/>
      <c r="C350" s="132" t="s">
        <v>416</v>
      </c>
      <c r="D350" s="132" t="s">
        <v>134</v>
      </c>
      <c r="E350" s="133" t="s">
        <v>417</v>
      </c>
      <c r="F350" s="134" t="s">
        <v>418</v>
      </c>
      <c r="G350" s="135" t="s">
        <v>197</v>
      </c>
      <c r="H350" s="136">
        <v>8.5</v>
      </c>
      <c r="I350" s="137"/>
      <c r="J350" s="138">
        <f t="shared" si="0"/>
        <v>0</v>
      </c>
      <c r="K350" s="134" t="s">
        <v>138</v>
      </c>
      <c r="L350" s="32"/>
      <c r="M350" s="139" t="s">
        <v>1</v>
      </c>
      <c r="N350" s="140" t="s">
        <v>46</v>
      </c>
      <c r="P350" s="141">
        <f t="shared" si="1"/>
        <v>0</v>
      </c>
      <c r="Q350" s="141">
        <v>0</v>
      </c>
      <c r="R350" s="141">
        <f t="shared" si="2"/>
        <v>0</v>
      </c>
      <c r="S350" s="141">
        <v>0</v>
      </c>
      <c r="T350" s="142">
        <f t="shared" si="3"/>
        <v>0</v>
      </c>
      <c r="AR350" s="143" t="s">
        <v>139</v>
      </c>
      <c r="AT350" s="143" t="s">
        <v>134</v>
      </c>
      <c r="AU350" s="143" t="s">
        <v>91</v>
      </c>
      <c r="AY350" s="17" t="s">
        <v>132</v>
      </c>
      <c r="BE350" s="144">
        <f t="shared" si="4"/>
        <v>0</v>
      </c>
      <c r="BF350" s="144">
        <f t="shared" si="5"/>
        <v>0</v>
      </c>
      <c r="BG350" s="144">
        <f t="shared" si="6"/>
        <v>0</v>
      </c>
      <c r="BH350" s="144">
        <f t="shared" si="7"/>
        <v>0</v>
      </c>
      <c r="BI350" s="144">
        <f t="shared" si="8"/>
        <v>0</v>
      </c>
      <c r="BJ350" s="17" t="s">
        <v>89</v>
      </c>
      <c r="BK350" s="144">
        <f t="shared" si="9"/>
        <v>0</v>
      </c>
      <c r="BL350" s="17" t="s">
        <v>139</v>
      </c>
      <c r="BM350" s="143" t="s">
        <v>419</v>
      </c>
    </row>
    <row r="351" spans="2:65" s="1" customFormat="1" ht="16.5" customHeight="1">
      <c r="B351" s="32"/>
      <c r="C351" s="176" t="s">
        <v>420</v>
      </c>
      <c r="D351" s="176" t="s">
        <v>283</v>
      </c>
      <c r="E351" s="177" t="s">
        <v>421</v>
      </c>
      <c r="F351" s="178" t="s">
        <v>422</v>
      </c>
      <c r="G351" s="179" t="s">
        <v>197</v>
      </c>
      <c r="H351" s="180">
        <v>8.6280000000000001</v>
      </c>
      <c r="I351" s="181"/>
      <c r="J351" s="182">
        <f t="shared" si="0"/>
        <v>0</v>
      </c>
      <c r="K351" s="178" t="s">
        <v>1</v>
      </c>
      <c r="L351" s="183"/>
      <c r="M351" s="184" t="s">
        <v>1</v>
      </c>
      <c r="N351" s="185" t="s">
        <v>46</v>
      </c>
      <c r="P351" s="141">
        <f t="shared" si="1"/>
        <v>0</v>
      </c>
      <c r="Q351" s="141">
        <v>2.7999999999999998E-4</v>
      </c>
      <c r="R351" s="141">
        <f t="shared" si="2"/>
        <v>2.4158399999999998E-3</v>
      </c>
      <c r="S351" s="141">
        <v>0</v>
      </c>
      <c r="T351" s="142">
        <f t="shared" si="3"/>
        <v>0</v>
      </c>
      <c r="AR351" s="143" t="s">
        <v>187</v>
      </c>
      <c r="AT351" s="143" t="s">
        <v>283</v>
      </c>
      <c r="AU351" s="143" t="s">
        <v>91</v>
      </c>
      <c r="AY351" s="17" t="s">
        <v>132</v>
      </c>
      <c r="BE351" s="144">
        <f t="shared" si="4"/>
        <v>0</v>
      </c>
      <c r="BF351" s="144">
        <f t="shared" si="5"/>
        <v>0</v>
      </c>
      <c r="BG351" s="144">
        <f t="shared" si="6"/>
        <v>0</v>
      </c>
      <c r="BH351" s="144">
        <f t="shared" si="7"/>
        <v>0</v>
      </c>
      <c r="BI351" s="144">
        <f t="shared" si="8"/>
        <v>0</v>
      </c>
      <c r="BJ351" s="17" t="s">
        <v>89</v>
      </c>
      <c r="BK351" s="144">
        <f t="shared" si="9"/>
        <v>0</v>
      </c>
      <c r="BL351" s="17" t="s">
        <v>139</v>
      </c>
      <c r="BM351" s="143" t="s">
        <v>423</v>
      </c>
    </row>
    <row r="352" spans="2:65" s="1" customFormat="1" ht="19.5">
      <c r="B352" s="32"/>
      <c r="D352" s="146" t="s">
        <v>146</v>
      </c>
      <c r="F352" s="153" t="s">
        <v>424</v>
      </c>
      <c r="I352" s="154"/>
      <c r="L352" s="32"/>
      <c r="M352" s="155"/>
      <c r="T352" s="56"/>
      <c r="AT352" s="17" t="s">
        <v>146</v>
      </c>
      <c r="AU352" s="17" t="s">
        <v>91</v>
      </c>
    </row>
    <row r="353" spans="2:65" s="12" customFormat="1">
      <c r="B353" s="145"/>
      <c r="D353" s="146" t="s">
        <v>141</v>
      </c>
      <c r="F353" s="148" t="s">
        <v>425</v>
      </c>
      <c r="H353" s="149">
        <v>8.6280000000000001</v>
      </c>
      <c r="I353" s="150"/>
      <c r="L353" s="145"/>
      <c r="M353" s="151"/>
      <c r="T353" s="152"/>
      <c r="AT353" s="147" t="s">
        <v>141</v>
      </c>
      <c r="AU353" s="147" t="s">
        <v>91</v>
      </c>
      <c r="AV353" s="12" t="s">
        <v>91</v>
      </c>
      <c r="AW353" s="12" t="s">
        <v>4</v>
      </c>
      <c r="AX353" s="12" t="s">
        <v>89</v>
      </c>
      <c r="AY353" s="147" t="s">
        <v>132</v>
      </c>
    </row>
    <row r="354" spans="2:65" s="1" customFormat="1" ht="37.9" customHeight="1">
      <c r="B354" s="32"/>
      <c r="C354" s="132" t="s">
        <v>426</v>
      </c>
      <c r="D354" s="132" t="s">
        <v>134</v>
      </c>
      <c r="E354" s="133" t="s">
        <v>427</v>
      </c>
      <c r="F354" s="134" t="s">
        <v>428</v>
      </c>
      <c r="G354" s="135" t="s">
        <v>197</v>
      </c>
      <c r="H354" s="136">
        <v>3</v>
      </c>
      <c r="I354" s="137"/>
      <c r="J354" s="138">
        <f>ROUND(I354*H354,2)</f>
        <v>0</v>
      </c>
      <c r="K354" s="134" t="s">
        <v>138</v>
      </c>
      <c r="L354" s="32"/>
      <c r="M354" s="139" t="s">
        <v>1</v>
      </c>
      <c r="N354" s="140" t="s">
        <v>46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139</v>
      </c>
      <c r="AT354" s="143" t="s">
        <v>134</v>
      </c>
      <c r="AU354" s="143" t="s">
        <v>91</v>
      </c>
      <c r="AY354" s="17" t="s">
        <v>132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7" t="s">
        <v>89</v>
      </c>
      <c r="BK354" s="144">
        <f>ROUND(I354*H354,2)</f>
        <v>0</v>
      </c>
      <c r="BL354" s="17" t="s">
        <v>139</v>
      </c>
      <c r="BM354" s="143" t="s">
        <v>429</v>
      </c>
    </row>
    <row r="355" spans="2:65" s="1" customFormat="1" ht="16.5" customHeight="1">
      <c r="B355" s="32"/>
      <c r="C355" s="176" t="s">
        <v>430</v>
      </c>
      <c r="D355" s="176" t="s">
        <v>283</v>
      </c>
      <c r="E355" s="177" t="s">
        <v>431</v>
      </c>
      <c r="F355" s="178" t="s">
        <v>432</v>
      </c>
      <c r="G355" s="179" t="s">
        <v>197</v>
      </c>
      <c r="H355" s="180">
        <v>3.0449999999999999</v>
      </c>
      <c r="I355" s="181"/>
      <c r="J355" s="182">
        <f>ROUND(I355*H355,2)</f>
        <v>0</v>
      </c>
      <c r="K355" s="178" t="s">
        <v>1</v>
      </c>
      <c r="L355" s="183"/>
      <c r="M355" s="184" t="s">
        <v>1</v>
      </c>
      <c r="N355" s="185" t="s">
        <v>46</v>
      </c>
      <c r="P355" s="141">
        <f>O355*H355</f>
        <v>0</v>
      </c>
      <c r="Q355" s="141">
        <v>2.1199999999999999E-3</v>
      </c>
      <c r="R355" s="141">
        <f>Q355*H355</f>
        <v>6.4554E-3</v>
      </c>
      <c r="S355" s="141">
        <v>0</v>
      </c>
      <c r="T355" s="142">
        <f>S355*H355</f>
        <v>0</v>
      </c>
      <c r="AR355" s="143" t="s">
        <v>187</v>
      </c>
      <c r="AT355" s="143" t="s">
        <v>283</v>
      </c>
      <c r="AU355" s="143" t="s">
        <v>91</v>
      </c>
      <c r="AY355" s="17" t="s">
        <v>132</v>
      </c>
      <c r="BE355" s="144">
        <f>IF(N355="základní",J355,0)</f>
        <v>0</v>
      </c>
      <c r="BF355" s="144">
        <f>IF(N355="snížená",J355,0)</f>
        <v>0</v>
      </c>
      <c r="BG355" s="144">
        <f>IF(N355="zákl. přenesená",J355,0)</f>
        <v>0</v>
      </c>
      <c r="BH355" s="144">
        <f>IF(N355="sníž. přenesená",J355,0)</f>
        <v>0</v>
      </c>
      <c r="BI355" s="144">
        <f>IF(N355="nulová",J355,0)</f>
        <v>0</v>
      </c>
      <c r="BJ355" s="17" t="s">
        <v>89</v>
      </c>
      <c r="BK355" s="144">
        <f>ROUND(I355*H355,2)</f>
        <v>0</v>
      </c>
      <c r="BL355" s="17" t="s">
        <v>139</v>
      </c>
      <c r="BM355" s="143" t="s">
        <v>433</v>
      </c>
    </row>
    <row r="356" spans="2:65" s="1" customFormat="1" ht="19.5">
      <c r="B356" s="32"/>
      <c r="D356" s="146" t="s">
        <v>146</v>
      </c>
      <c r="F356" s="153" t="s">
        <v>424</v>
      </c>
      <c r="I356" s="154"/>
      <c r="L356" s="32"/>
      <c r="M356" s="155"/>
      <c r="T356" s="56"/>
      <c r="AT356" s="17" t="s">
        <v>146</v>
      </c>
      <c r="AU356" s="17" t="s">
        <v>91</v>
      </c>
    </row>
    <row r="357" spans="2:65" s="12" customFormat="1">
      <c r="B357" s="145"/>
      <c r="D357" s="146" t="s">
        <v>141</v>
      </c>
      <c r="F357" s="148" t="s">
        <v>434</v>
      </c>
      <c r="H357" s="149">
        <v>3.0449999999999999</v>
      </c>
      <c r="I357" s="150"/>
      <c r="L357" s="145"/>
      <c r="M357" s="151"/>
      <c r="T357" s="152"/>
      <c r="AT357" s="147" t="s">
        <v>141</v>
      </c>
      <c r="AU357" s="147" t="s">
        <v>91</v>
      </c>
      <c r="AV357" s="12" t="s">
        <v>91</v>
      </c>
      <c r="AW357" s="12" t="s">
        <v>4</v>
      </c>
      <c r="AX357" s="12" t="s">
        <v>89</v>
      </c>
      <c r="AY357" s="147" t="s">
        <v>132</v>
      </c>
    </row>
    <row r="358" spans="2:65" s="1" customFormat="1" ht="44.25" customHeight="1">
      <c r="B358" s="32"/>
      <c r="C358" s="132" t="s">
        <v>435</v>
      </c>
      <c r="D358" s="132" t="s">
        <v>134</v>
      </c>
      <c r="E358" s="133" t="s">
        <v>436</v>
      </c>
      <c r="F358" s="134" t="s">
        <v>437</v>
      </c>
      <c r="G358" s="135" t="s">
        <v>197</v>
      </c>
      <c r="H358" s="136">
        <v>114</v>
      </c>
      <c r="I358" s="137"/>
      <c r="J358" s="138">
        <f>ROUND(I358*H358,2)</f>
        <v>0</v>
      </c>
      <c r="K358" s="134" t="s">
        <v>138</v>
      </c>
      <c r="L358" s="32"/>
      <c r="M358" s="139" t="s">
        <v>1</v>
      </c>
      <c r="N358" s="140" t="s">
        <v>46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139</v>
      </c>
      <c r="AT358" s="143" t="s">
        <v>134</v>
      </c>
      <c r="AU358" s="143" t="s">
        <v>91</v>
      </c>
      <c r="AY358" s="17" t="s">
        <v>132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89</v>
      </c>
      <c r="BK358" s="144">
        <f>ROUND(I358*H358,2)</f>
        <v>0</v>
      </c>
      <c r="BL358" s="17" t="s">
        <v>139</v>
      </c>
      <c r="BM358" s="143" t="s">
        <v>438</v>
      </c>
    </row>
    <row r="359" spans="2:65" s="1" customFormat="1" ht="21.75" customHeight="1">
      <c r="B359" s="32"/>
      <c r="C359" s="176" t="s">
        <v>439</v>
      </c>
      <c r="D359" s="176" t="s">
        <v>283</v>
      </c>
      <c r="E359" s="177" t="s">
        <v>440</v>
      </c>
      <c r="F359" s="178" t="s">
        <v>441</v>
      </c>
      <c r="G359" s="179" t="s">
        <v>197</v>
      </c>
      <c r="H359" s="180">
        <v>115.71</v>
      </c>
      <c r="I359" s="181"/>
      <c r="J359" s="182">
        <f>ROUND(I359*H359,2)</f>
        <v>0</v>
      </c>
      <c r="K359" s="178" t="s">
        <v>1</v>
      </c>
      <c r="L359" s="183"/>
      <c r="M359" s="184" t="s">
        <v>1</v>
      </c>
      <c r="N359" s="185" t="s">
        <v>46</v>
      </c>
      <c r="P359" s="141">
        <f>O359*H359</f>
        <v>0</v>
      </c>
      <c r="Q359" s="141">
        <v>3.14E-3</v>
      </c>
      <c r="R359" s="141">
        <f>Q359*H359</f>
        <v>0.36332939999999997</v>
      </c>
      <c r="S359" s="141">
        <v>0</v>
      </c>
      <c r="T359" s="142">
        <f>S359*H359</f>
        <v>0</v>
      </c>
      <c r="AR359" s="143" t="s">
        <v>187</v>
      </c>
      <c r="AT359" s="143" t="s">
        <v>283</v>
      </c>
      <c r="AU359" s="143" t="s">
        <v>91</v>
      </c>
      <c r="AY359" s="17" t="s">
        <v>132</v>
      </c>
      <c r="BE359" s="144">
        <f>IF(N359="základní",J359,0)</f>
        <v>0</v>
      </c>
      <c r="BF359" s="144">
        <f>IF(N359="snížená",J359,0)</f>
        <v>0</v>
      </c>
      <c r="BG359" s="144">
        <f>IF(N359="zákl. přenesená",J359,0)</f>
        <v>0</v>
      </c>
      <c r="BH359" s="144">
        <f>IF(N359="sníž. přenesená",J359,0)</f>
        <v>0</v>
      </c>
      <c r="BI359" s="144">
        <f>IF(N359="nulová",J359,0)</f>
        <v>0</v>
      </c>
      <c r="BJ359" s="17" t="s">
        <v>89</v>
      </c>
      <c r="BK359" s="144">
        <f>ROUND(I359*H359,2)</f>
        <v>0</v>
      </c>
      <c r="BL359" s="17" t="s">
        <v>139</v>
      </c>
      <c r="BM359" s="143" t="s">
        <v>442</v>
      </c>
    </row>
    <row r="360" spans="2:65" s="1" customFormat="1" ht="19.5">
      <c r="B360" s="32"/>
      <c r="D360" s="146" t="s">
        <v>146</v>
      </c>
      <c r="F360" s="153" t="s">
        <v>424</v>
      </c>
      <c r="I360" s="154"/>
      <c r="L360" s="32"/>
      <c r="M360" s="155"/>
      <c r="T360" s="56"/>
      <c r="AT360" s="17" t="s">
        <v>146</v>
      </c>
      <c r="AU360" s="17" t="s">
        <v>91</v>
      </c>
    </row>
    <row r="361" spans="2:65" s="12" customFormat="1">
      <c r="B361" s="145"/>
      <c r="D361" s="146" t="s">
        <v>141</v>
      </c>
      <c r="F361" s="148" t="s">
        <v>443</v>
      </c>
      <c r="H361" s="149">
        <v>115.71</v>
      </c>
      <c r="I361" s="150"/>
      <c r="L361" s="145"/>
      <c r="M361" s="151"/>
      <c r="T361" s="152"/>
      <c r="AT361" s="147" t="s">
        <v>141</v>
      </c>
      <c r="AU361" s="147" t="s">
        <v>91</v>
      </c>
      <c r="AV361" s="12" t="s">
        <v>91</v>
      </c>
      <c r="AW361" s="12" t="s">
        <v>4</v>
      </c>
      <c r="AX361" s="12" t="s">
        <v>89</v>
      </c>
      <c r="AY361" s="147" t="s">
        <v>132</v>
      </c>
    </row>
    <row r="362" spans="2:65" s="1" customFormat="1" ht="37.9" customHeight="1">
      <c r="B362" s="32"/>
      <c r="C362" s="132" t="s">
        <v>444</v>
      </c>
      <c r="D362" s="132" t="s">
        <v>134</v>
      </c>
      <c r="E362" s="133" t="s">
        <v>445</v>
      </c>
      <c r="F362" s="134" t="s">
        <v>446</v>
      </c>
      <c r="G362" s="135" t="s">
        <v>402</v>
      </c>
      <c r="H362" s="136">
        <v>6</v>
      </c>
      <c r="I362" s="137"/>
      <c r="J362" s="138">
        <f t="shared" ref="J362:J371" si="10">ROUND(I362*H362,2)</f>
        <v>0</v>
      </c>
      <c r="K362" s="134" t="s">
        <v>138</v>
      </c>
      <c r="L362" s="32"/>
      <c r="M362" s="139" t="s">
        <v>1</v>
      </c>
      <c r="N362" s="140" t="s">
        <v>46</v>
      </c>
      <c r="P362" s="141">
        <f t="shared" ref="P362:P371" si="11">O362*H362</f>
        <v>0</v>
      </c>
      <c r="Q362" s="141">
        <v>0</v>
      </c>
      <c r="R362" s="141">
        <f t="shared" ref="R362:R371" si="12">Q362*H362</f>
        <v>0</v>
      </c>
      <c r="S362" s="141">
        <v>0</v>
      </c>
      <c r="T362" s="142">
        <f t="shared" ref="T362:T371" si="13">S362*H362</f>
        <v>0</v>
      </c>
      <c r="AR362" s="143" t="s">
        <v>139</v>
      </c>
      <c r="AT362" s="143" t="s">
        <v>134</v>
      </c>
      <c r="AU362" s="143" t="s">
        <v>91</v>
      </c>
      <c r="AY362" s="17" t="s">
        <v>132</v>
      </c>
      <c r="BE362" s="144">
        <f t="shared" ref="BE362:BE371" si="14">IF(N362="základní",J362,0)</f>
        <v>0</v>
      </c>
      <c r="BF362" s="144">
        <f t="shared" ref="BF362:BF371" si="15">IF(N362="snížená",J362,0)</f>
        <v>0</v>
      </c>
      <c r="BG362" s="144">
        <f t="shared" ref="BG362:BG371" si="16">IF(N362="zákl. přenesená",J362,0)</f>
        <v>0</v>
      </c>
      <c r="BH362" s="144">
        <f t="shared" ref="BH362:BH371" si="17">IF(N362="sníž. přenesená",J362,0)</f>
        <v>0</v>
      </c>
      <c r="BI362" s="144">
        <f t="shared" ref="BI362:BI371" si="18">IF(N362="nulová",J362,0)</f>
        <v>0</v>
      </c>
      <c r="BJ362" s="17" t="s">
        <v>89</v>
      </c>
      <c r="BK362" s="144">
        <f t="shared" ref="BK362:BK371" si="19">ROUND(I362*H362,2)</f>
        <v>0</v>
      </c>
      <c r="BL362" s="17" t="s">
        <v>139</v>
      </c>
      <c r="BM362" s="143" t="s">
        <v>447</v>
      </c>
    </row>
    <row r="363" spans="2:65" s="1" customFormat="1" ht="24.2" customHeight="1">
      <c r="B363" s="32"/>
      <c r="C363" s="176" t="s">
        <v>448</v>
      </c>
      <c r="D363" s="176" t="s">
        <v>283</v>
      </c>
      <c r="E363" s="177" t="s">
        <v>449</v>
      </c>
      <c r="F363" s="178" t="s">
        <v>450</v>
      </c>
      <c r="G363" s="179" t="s">
        <v>402</v>
      </c>
      <c r="H363" s="180">
        <v>6</v>
      </c>
      <c r="I363" s="181"/>
      <c r="J363" s="182">
        <f t="shared" si="10"/>
        <v>0</v>
      </c>
      <c r="K363" s="178" t="s">
        <v>1</v>
      </c>
      <c r="L363" s="183"/>
      <c r="M363" s="184" t="s">
        <v>1</v>
      </c>
      <c r="N363" s="185" t="s">
        <v>46</v>
      </c>
      <c r="P363" s="141">
        <f t="shared" si="11"/>
        <v>0</v>
      </c>
      <c r="Q363" s="141">
        <v>1.6000000000000001E-4</v>
      </c>
      <c r="R363" s="141">
        <f t="shared" si="12"/>
        <v>9.6000000000000013E-4</v>
      </c>
      <c r="S363" s="141">
        <v>0</v>
      </c>
      <c r="T363" s="142">
        <f t="shared" si="13"/>
        <v>0</v>
      </c>
      <c r="AR363" s="143" t="s">
        <v>187</v>
      </c>
      <c r="AT363" s="143" t="s">
        <v>283</v>
      </c>
      <c r="AU363" s="143" t="s">
        <v>91</v>
      </c>
      <c r="AY363" s="17" t="s">
        <v>132</v>
      </c>
      <c r="BE363" s="144">
        <f t="shared" si="14"/>
        <v>0</v>
      </c>
      <c r="BF363" s="144">
        <f t="shared" si="15"/>
        <v>0</v>
      </c>
      <c r="BG363" s="144">
        <f t="shared" si="16"/>
        <v>0</v>
      </c>
      <c r="BH363" s="144">
        <f t="shared" si="17"/>
        <v>0</v>
      </c>
      <c r="BI363" s="144">
        <f t="shared" si="18"/>
        <v>0</v>
      </c>
      <c r="BJ363" s="17" t="s">
        <v>89</v>
      </c>
      <c r="BK363" s="144">
        <f t="shared" si="19"/>
        <v>0</v>
      </c>
      <c r="BL363" s="17" t="s">
        <v>139</v>
      </c>
      <c r="BM363" s="143" t="s">
        <v>451</v>
      </c>
    </row>
    <row r="364" spans="2:65" s="1" customFormat="1" ht="44.25" customHeight="1">
      <c r="B364" s="32"/>
      <c r="C364" s="132" t="s">
        <v>452</v>
      </c>
      <c r="D364" s="132" t="s">
        <v>134</v>
      </c>
      <c r="E364" s="133" t="s">
        <v>453</v>
      </c>
      <c r="F364" s="134" t="s">
        <v>454</v>
      </c>
      <c r="G364" s="135" t="s">
        <v>402</v>
      </c>
      <c r="H364" s="136">
        <v>6</v>
      </c>
      <c r="I364" s="137"/>
      <c r="J364" s="138">
        <f t="shared" si="10"/>
        <v>0</v>
      </c>
      <c r="K364" s="134" t="s">
        <v>138</v>
      </c>
      <c r="L364" s="32"/>
      <c r="M364" s="139" t="s">
        <v>1</v>
      </c>
      <c r="N364" s="140" t="s">
        <v>46</v>
      </c>
      <c r="P364" s="141">
        <f t="shared" si="11"/>
        <v>0</v>
      </c>
      <c r="Q364" s="141">
        <v>0</v>
      </c>
      <c r="R364" s="141">
        <f t="shared" si="12"/>
        <v>0</v>
      </c>
      <c r="S364" s="141">
        <v>0</v>
      </c>
      <c r="T364" s="142">
        <f t="shared" si="13"/>
        <v>0</v>
      </c>
      <c r="AR364" s="143" t="s">
        <v>139</v>
      </c>
      <c r="AT364" s="143" t="s">
        <v>134</v>
      </c>
      <c r="AU364" s="143" t="s">
        <v>91</v>
      </c>
      <c r="AY364" s="17" t="s">
        <v>132</v>
      </c>
      <c r="BE364" s="144">
        <f t="shared" si="14"/>
        <v>0</v>
      </c>
      <c r="BF364" s="144">
        <f t="shared" si="15"/>
        <v>0</v>
      </c>
      <c r="BG364" s="144">
        <f t="shared" si="16"/>
        <v>0</v>
      </c>
      <c r="BH364" s="144">
        <f t="shared" si="17"/>
        <v>0</v>
      </c>
      <c r="BI364" s="144">
        <f t="shared" si="18"/>
        <v>0</v>
      </c>
      <c r="BJ364" s="17" t="s">
        <v>89</v>
      </c>
      <c r="BK364" s="144">
        <f t="shared" si="19"/>
        <v>0</v>
      </c>
      <c r="BL364" s="17" t="s">
        <v>139</v>
      </c>
      <c r="BM364" s="143" t="s">
        <v>455</v>
      </c>
    </row>
    <row r="365" spans="2:65" s="1" customFormat="1" ht="16.5" customHeight="1">
      <c r="B365" s="32"/>
      <c r="C365" s="176" t="s">
        <v>456</v>
      </c>
      <c r="D365" s="176" t="s">
        <v>283</v>
      </c>
      <c r="E365" s="177" t="s">
        <v>457</v>
      </c>
      <c r="F365" s="178" t="s">
        <v>458</v>
      </c>
      <c r="G365" s="179" t="s">
        <v>402</v>
      </c>
      <c r="H365" s="180">
        <v>6</v>
      </c>
      <c r="I365" s="181"/>
      <c r="J365" s="182">
        <f t="shared" si="10"/>
        <v>0</v>
      </c>
      <c r="K365" s="178" t="s">
        <v>138</v>
      </c>
      <c r="L365" s="183"/>
      <c r="M365" s="184" t="s">
        <v>1</v>
      </c>
      <c r="N365" s="185" t="s">
        <v>46</v>
      </c>
      <c r="P365" s="141">
        <f t="shared" si="11"/>
        <v>0</v>
      </c>
      <c r="Q365" s="141">
        <v>1.7000000000000001E-4</v>
      </c>
      <c r="R365" s="141">
        <f t="shared" si="12"/>
        <v>1.0200000000000001E-3</v>
      </c>
      <c r="S365" s="141">
        <v>0</v>
      </c>
      <c r="T365" s="142">
        <f t="shared" si="13"/>
        <v>0</v>
      </c>
      <c r="AR365" s="143" t="s">
        <v>187</v>
      </c>
      <c r="AT365" s="143" t="s">
        <v>283</v>
      </c>
      <c r="AU365" s="143" t="s">
        <v>91</v>
      </c>
      <c r="AY365" s="17" t="s">
        <v>132</v>
      </c>
      <c r="BE365" s="144">
        <f t="shared" si="14"/>
        <v>0</v>
      </c>
      <c r="BF365" s="144">
        <f t="shared" si="15"/>
        <v>0</v>
      </c>
      <c r="BG365" s="144">
        <f t="shared" si="16"/>
        <v>0</v>
      </c>
      <c r="BH365" s="144">
        <f t="shared" si="17"/>
        <v>0</v>
      </c>
      <c r="BI365" s="144">
        <f t="shared" si="18"/>
        <v>0</v>
      </c>
      <c r="BJ365" s="17" t="s">
        <v>89</v>
      </c>
      <c r="BK365" s="144">
        <f t="shared" si="19"/>
        <v>0</v>
      </c>
      <c r="BL365" s="17" t="s">
        <v>139</v>
      </c>
      <c r="BM365" s="143" t="s">
        <v>459</v>
      </c>
    </row>
    <row r="366" spans="2:65" s="1" customFormat="1" ht="44.25" customHeight="1">
      <c r="B366" s="32"/>
      <c r="C366" s="132" t="s">
        <v>460</v>
      </c>
      <c r="D366" s="132" t="s">
        <v>134</v>
      </c>
      <c r="E366" s="133" t="s">
        <v>461</v>
      </c>
      <c r="F366" s="134" t="s">
        <v>462</v>
      </c>
      <c r="G366" s="135" t="s">
        <v>402</v>
      </c>
      <c r="H366" s="136">
        <v>4</v>
      </c>
      <c r="I366" s="137"/>
      <c r="J366" s="138">
        <f t="shared" si="10"/>
        <v>0</v>
      </c>
      <c r="K366" s="134" t="s">
        <v>138</v>
      </c>
      <c r="L366" s="32"/>
      <c r="M366" s="139" t="s">
        <v>1</v>
      </c>
      <c r="N366" s="140" t="s">
        <v>46</v>
      </c>
      <c r="P366" s="141">
        <f t="shared" si="11"/>
        <v>0</v>
      </c>
      <c r="Q366" s="141">
        <v>0</v>
      </c>
      <c r="R366" s="141">
        <f t="shared" si="12"/>
        <v>0</v>
      </c>
      <c r="S366" s="141">
        <v>0</v>
      </c>
      <c r="T366" s="142">
        <f t="shared" si="13"/>
        <v>0</v>
      </c>
      <c r="AR366" s="143" t="s">
        <v>139</v>
      </c>
      <c r="AT366" s="143" t="s">
        <v>134</v>
      </c>
      <c r="AU366" s="143" t="s">
        <v>91</v>
      </c>
      <c r="AY366" s="17" t="s">
        <v>132</v>
      </c>
      <c r="BE366" s="144">
        <f t="shared" si="14"/>
        <v>0</v>
      </c>
      <c r="BF366" s="144">
        <f t="shared" si="15"/>
        <v>0</v>
      </c>
      <c r="BG366" s="144">
        <f t="shared" si="16"/>
        <v>0</v>
      </c>
      <c r="BH366" s="144">
        <f t="shared" si="17"/>
        <v>0</v>
      </c>
      <c r="BI366" s="144">
        <f t="shared" si="18"/>
        <v>0</v>
      </c>
      <c r="BJ366" s="17" t="s">
        <v>89</v>
      </c>
      <c r="BK366" s="144">
        <f t="shared" si="19"/>
        <v>0</v>
      </c>
      <c r="BL366" s="17" t="s">
        <v>139</v>
      </c>
      <c r="BM366" s="143" t="s">
        <v>463</v>
      </c>
    </row>
    <row r="367" spans="2:65" s="1" customFormat="1" ht="16.5" customHeight="1">
      <c r="B367" s="32"/>
      <c r="C367" s="176" t="s">
        <v>464</v>
      </c>
      <c r="D367" s="176" t="s">
        <v>283</v>
      </c>
      <c r="E367" s="177" t="s">
        <v>465</v>
      </c>
      <c r="F367" s="178" t="s">
        <v>466</v>
      </c>
      <c r="G367" s="179" t="s">
        <v>402</v>
      </c>
      <c r="H367" s="180">
        <v>1</v>
      </c>
      <c r="I367" s="181"/>
      <c r="J367" s="182">
        <f t="shared" si="10"/>
        <v>0</v>
      </c>
      <c r="K367" s="178" t="s">
        <v>138</v>
      </c>
      <c r="L367" s="183"/>
      <c r="M367" s="184" t="s">
        <v>1</v>
      </c>
      <c r="N367" s="185" t="s">
        <v>46</v>
      </c>
      <c r="P367" s="141">
        <f t="shared" si="11"/>
        <v>0</v>
      </c>
      <c r="Q367" s="141">
        <v>3.8999999999999999E-4</v>
      </c>
      <c r="R367" s="141">
        <f t="shared" si="12"/>
        <v>3.8999999999999999E-4</v>
      </c>
      <c r="S367" s="141">
        <v>0</v>
      </c>
      <c r="T367" s="142">
        <f t="shared" si="13"/>
        <v>0</v>
      </c>
      <c r="AR367" s="143" t="s">
        <v>187</v>
      </c>
      <c r="AT367" s="143" t="s">
        <v>283</v>
      </c>
      <c r="AU367" s="143" t="s">
        <v>91</v>
      </c>
      <c r="AY367" s="17" t="s">
        <v>132</v>
      </c>
      <c r="BE367" s="144">
        <f t="shared" si="14"/>
        <v>0</v>
      </c>
      <c r="BF367" s="144">
        <f t="shared" si="15"/>
        <v>0</v>
      </c>
      <c r="BG367" s="144">
        <f t="shared" si="16"/>
        <v>0</v>
      </c>
      <c r="BH367" s="144">
        <f t="shared" si="17"/>
        <v>0</v>
      </c>
      <c r="BI367" s="144">
        <f t="shared" si="18"/>
        <v>0</v>
      </c>
      <c r="BJ367" s="17" t="s">
        <v>89</v>
      </c>
      <c r="BK367" s="144">
        <f t="shared" si="19"/>
        <v>0</v>
      </c>
      <c r="BL367" s="17" t="s">
        <v>139</v>
      </c>
      <c r="BM367" s="143" t="s">
        <v>467</v>
      </c>
    </row>
    <row r="368" spans="2:65" s="1" customFormat="1" ht="16.5" customHeight="1">
      <c r="B368" s="32"/>
      <c r="C368" s="176" t="s">
        <v>468</v>
      </c>
      <c r="D368" s="176" t="s">
        <v>283</v>
      </c>
      <c r="E368" s="177" t="s">
        <v>469</v>
      </c>
      <c r="F368" s="178" t="s">
        <v>470</v>
      </c>
      <c r="G368" s="179" t="s">
        <v>402</v>
      </c>
      <c r="H368" s="180">
        <v>3</v>
      </c>
      <c r="I368" s="181"/>
      <c r="J368" s="182">
        <f t="shared" si="10"/>
        <v>0</v>
      </c>
      <c r="K368" s="178" t="s">
        <v>1</v>
      </c>
      <c r="L368" s="183"/>
      <c r="M368" s="184" t="s">
        <v>1</v>
      </c>
      <c r="N368" s="185" t="s">
        <v>46</v>
      </c>
      <c r="P368" s="141">
        <f t="shared" si="11"/>
        <v>0</v>
      </c>
      <c r="Q368" s="141">
        <v>4.5999999999999999E-3</v>
      </c>
      <c r="R368" s="141">
        <f t="shared" si="12"/>
        <v>1.38E-2</v>
      </c>
      <c r="S368" s="141">
        <v>0</v>
      </c>
      <c r="T368" s="142">
        <f t="shared" si="13"/>
        <v>0</v>
      </c>
      <c r="AR368" s="143" t="s">
        <v>187</v>
      </c>
      <c r="AT368" s="143" t="s">
        <v>283</v>
      </c>
      <c r="AU368" s="143" t="s">
        <v>91</v>
      </c>
      <c r="AY368" s="17" t="s">
        <v>132</v>
      </c>
      <c r="BE368" s="144">
        <f t="shared" si="14"/>
        <v>0</v>
      </c>
      <c r="BF368" s="144">
        <f t="shared" si="15"/>
        <v>0</v>
      </c>
      <c r="BG368" s="144">
        <f t="shared" si="16"/>
        <v>0</v>
      </c>
      <c r="BH368" s="144">
        <f t="shared" si="17"/>
        <v>0</v>
      </c>
      <c r="BI368" s="144">
        <f t="shared" si="18"/>
        <v>0</v>
      </c>
      <c r="BJ368" s="17" t="s">
        <v>89</v>
      </c>
      <c r="BK368" s="144">
        <f t="shared" si="19"/>
        <v>0</v>
      </c>
      <c r="BL368" s="17" t="s">
        <v>139</v>
      </c>
      <c r="BM368" s="143" t="s">
        <v>471</v>
      </c>
    </row>
    <row r="369" spans="2:65" s="1" customFormat="1" ht="37.9" customHeight="1">
      <c r="B369" s="32"/>
      <c r="C369" s="132" t="s">
        <v>472</v>
      </c>
      <c r="D369" s="132" t="s">
        <v>134</v>
      </c>
      <c r="E369" s="133" t="s">
        <v>473</v>
      </c>
      <c r="F369" s="134" t="s">
        <v>474</v>
      </c>
      <c r="G369" s="135" t="s">
        <v>402</v>
      </c>
      <c r="H369" s="136">
        <v>1</v>
      </c>
      <c r="I369" s="137"/>
      <c r="J369" s="138">
        <f t="shared" si="10"/>
        <v>0</v>
      </c>
      <c r="K369" s="134" t="s">
        <v>138</v>
      </c>
      <c r="L369" s="32"/>
      <c r="M369" s="139" t="s">
        <v>1</v>
      </c>
      <c r="N369" s="140" t="s">
        <v>46</v>
      </c>
      <c r="P369" s="141">
        <f t="shared" si="11"/>
        <v>0</v>
      </c>
      <c r="Q369" s="141">
        <v>0</v>
      </c>
      <c r="R369" s="141">
        <f t="shared" si="12"/>
        <v>0</v>
      </c>
      <c r="S369" s="141">
        <v>0</v>
      </c>
      <c r="T369" s="142">
        <f t="shared" si="13"/>
        <v>0</v>
      </c>
      <c r="AR369" s="143" t="s">
        <v>139</v>
      </c>
      <c r="AT369" s="143" t="s">
        <v>134</v>
      </c>
      <c r="AU369" s="143" t="s">
        <v>91</v>
      </c>
      <c r="AY369" s="17" t="s">
        <v>132</v>
      </c>
      <c r="BE369" s="144">
        <f t="shared" si="14"/>
        <v>0</v>
      </c>
      <c r="BF369" s="144">
        <f t="shared" si="15"/>
        <v>0</v>
      </c>
      <c r="BG369" s="144">
        <f t="shared" si="16"/>
        <v>0</v>
      </c>
      <c r="BH369" s="144">
        <f t="shared" si="17"/>
        <v>0</v>
      </c>
      <c r="BI369" s="144">
        <f t="shared" si="18"/>
        <v>0</v>
      </c>
      <c r="BJ369" s="17" t="s">
        <v>89</v>
      </c>
      <c r="BK369" s="144">
        <f t="shared" si="19"/>
        <v>0</v>
      </c>
      <c r="BL369" s="17" t="s">
        <v>139</v>
      </c>
      <c r="BM369" s="143" t="s">
        <v>475</v>
      </c>
    </row>
    <row r="370" spans="2:65" s="1" customFormat="1" ht="21.75" customHeight="1">
      <c r="B370" s="32"/>
      <c r="C370" s="176" t="s">
        <v>476</v>
      </c>
      <c r="D370" s="176" t="s">
        <v>283</v>
      </c>
      <c r="E370" s="177" t="s">
        <v>477</v>
      </c>
      <c r="F370" s="178" t="s">
        <v>478</v>
      </c>
      <c r="G370" s="179" t="s">
        <v>402</v>
      </c>
      <c r="H370" s="180">
        <v>1</v>
      </c>
      <c r="I370" s="181"/>
      <c r="J370" s="182">
        <f t="shared" si="10"/>
        <v>0</v>
      </c>
      <c r="K370" s="178" t="s">
        <v>138</v>
      </c>
      <c r="L370" s="183"/>
      <c r="M370" s="184" t="s">
        <v>1</v>
      </c>
      <c r="N370" s="185" t="s">
        <v>46</v>
      </c>
      <c r="P370" s="141">
        <f t="shared" si="11"/>
        <v>0</v>
      </c>
      <c r="Q370" s="141">
        <v>5.5999999999999995E-4</v>
      </c>
      <c r="R370" s="141">
        <f t="shared" si="12"/>
        <v>5.5999999999999995E-4</v>
      </c>
      <c r="S370" s="141">
        <v>0</v>
      </c>
      <c r="T370" s="142">
        <f t="shared" si="13"/>
        <v>0</v>
      </c>
      <c r="AR370" s="143" t="s">
        <v>187</v>
      </c>
      <c r="AT370" s="143" t="s">
        <v>283</v>
      </c>
      <c r="AU370" s="143" t="s">
        <v>91</v>
      </c>
      <c r="AY370" s="17" t="s">
        <v>132</v>
      </c>
      <c r="BE370" s="144">
        <f t="shared" si="14"/>
        <v>0</v>
      </c>
      <c r="BF370" s="144">
        <f t="shared" si="15"/>
        <v>0</v>
      </c>
      <c r="BG370" s="144">
        <f t="shared" si="16"/>
        <v>0</v>
      </c>
      <c r="BH370" s="144">
        <f t="shared" si="17"/>
        <v>0</v>
      </c>
      <c r="BI370" s="144">
        <f t="shared" si="18"/>
        <v>0</v>
      </c>
      <c r="BJ370" s="17" t="s">
        <v>89</v>
      </c>
      <c r="BK370" s="144">
        <f t="shared" si="19"/>
        <v>0</v>
      </c>
      <c r="BL370" s="17" t="s">
        <v>139</v>
      </c>
      <c r="BM370" s="143" t="s">
        <v>479</v>
      </c>
    </row>
    <row r="371" spans="2:65" s="1" customFormat="1" ht="44.25" customHeight="1">
      <c r="B371" s="32"/>
      <c r="C371" s="132" t="s">
        <v>480</v>
      </c>
      <c r="D371" s="132" t="s">
        <v>134</v>
      </c>
      <c r="E371" s="133" t="s">
        <v>481</v>
      </c>
      <c r="F371" s="134" t="s">
        <v>482</v>
      </c>
      <c r="G371" s="135" t="s">
        <v>402</v>
      </c>
      <c r="H371" s="136">
        <v>24</v>
      </c>
      <c r="I371" s="137"/>
      <c r="J371" s="138">
        <f t="shared" si="10"/>
        <v>0</v>
      </c>
      <c r="K371" s="134" t="s">
        <v>138</v>
      </c>
      <c r="L371" s="32"/>
      <c r="M371" s="139" t="s">
        <v>1</v>
      </c>
      <c r="N371" s="140" t="s">
        <v>46</v>
      </c>
      <c r="P371" s="141">
        <f t="shared" si="11"/>
        <v>0</v>
      </c>
      <c r="Q371" s="141">
        <v>0</v>
      </c>
      <c r="R371" s="141">
        <f t="shared" si="12"/>
        <v>0</v>
      </c>
      <c r="S371" s="141">
        <v>0</v>
      </c>
      <c r="T371" s="142">
        <f t="shared" si="13"/>
        <v>0</v>
      </c>
      <c r="AR371" s="143" t="s">
        <v>139</v>
      </c>
      <c r="AT371" s="143" t="s">
        <v>134</v>
      </c>
      <c r="AU371" s="143" t="s">
        <v>91</v>
      </c>
      <c r="AY371" s="17" t="s">
        <v>132</v>
      </c>
      <c r="BE371" s="144">
        <f t="shared" si="14"/>
        <v>0</v>
      </c>
      <c r="BF371" s="144">
        <f t="shared" si="15"/>
        <v>0</v>
      </c>
      <c r="BG371" s="144">
        <f t="shared" si="16"/>
        <v>0</v>
      </c>
      <c r="BH371" s="144">
        <f t="shared" si="17"/>
        <v>0</v>
      </c>
      <c r="BI371" s="144">
        <f t="shared" si="18"/>
        <v>0</v>
      </c>
      <c r="BJ371" s="17" t="s">
        <v>89</v>
      </c>
      <c r="BK371" s="144">
        <f t="shared" si="19"/>
        <v>0</v>
      </c>
      <c r="BL371" s="17" t="s">
        <v>139</v>
      </c>
      <c r="BM371" s="143" t="s">
        <v>483</v>
      </c>
    </row>
    <row r="372" spans="2:65" s="12" customFormat="1">
      <c r="B372" s="145"/>
      <c r="D372" s="146" t="s">
        <v>141</v>
      </c>
      <c r="E372" s="147" t="s">
        <v>1</v>
      </c>
      <c r="F372" s="148" t="s">
        <v>484</v>
      </c>
      <c r="H372" s="149">
        <v>24</v>
      </c>
      <c r="I372" s="150"/>
      <c r="L372" s="145"/>
      <c r="M372" s="151"/>
      <c r="T372" s="152"/>
      <c r="AT372" s="147" t="s">
        <v>141</v>
      </c>
      <c r="AU372" s="147" t="s">
        <v>91</v>
      </c>
      <c r="AV372" s="12" t="s">
        <v>91</v>
      </c>
      <c r="AW372" s="12" t="s">
        <v>36</v>
      </c>
      <c r="AX372" s="12" t="s">
        <v>89</v>
      </c>
      <c r="AY372" s="147" t="s">
        <v>132</v>
      </c>
    </row>
    <row r="373" spans="2:65" s="1" customFormat="1" ht="16.5" customHeight="1">
      <c r="B373" s="32"/>
      <c r="C373" s="176" t="s">
        <v>485</v>
      </c>
      <c r="D373" s="176" t="s">
        <v>283</v>
      </c>
      <c r="E373" s="177" t="s">
        <v>486</v>
      </c>
      <c r="F373" s="178" t="s">
        <v>487</v>
      </c>
      <c r="G373" s="179" t="s">
        <v>402</v>
      </c>
      <c r="H373" s="180">
        <v>22</v>
      </c>
      <c r="I373" s="181"/>
      <c r="J373" s="182">
        <f t="shared" ref="J373:J411" si="20">ROUND(I373*H373,2)</f>
        <v>0</v>
      </c>
      <c r="K373" s="178" t="s">
        <v>138</v>
      </c>
      <c r="L373" s="183"/>
      <c r="M373" s="184" t="s">
        <v>1</v>
      </c>
      <c r="N373" s="185" t="s">
        <v>46</v>
      </c>
      <c r="P373" s="141">
        <f t="shared" ref="P373:P411" si="21">O373*H373</f>
        <v>0</v>
      </c>
      <c r="Q373" s="141">
        <v>7.2000000000000005E-4</v>
      </c>
      <c r="R373" s="141">
        <f t="shared" ref="R373:R411" si="22">Q373*H373</f>
        <v>1.584E-2</v>
      </c>
      <c r="S373" s="141">
        <v>0</v>
      </c>
      <c r="T373" s="142">
        <f t="shared" ref="T373:T411" si="23">S373*H373</f>
        <v>0</v>
      </c>
      <c r="AR373" s="143" t="s">
        <v>187</v>
      </c>
      <c r="AT373" s="143" t="s">
        <v>283</v>
      </c>
      <c r="AU373" s="143" t="s">
        <v>91</v>
      </c>
      <c r="AY373" s="17" t="s">
        <v>132</v>
      </c>
      <c r="BE373" s="144">
        <f t="shared" ref="BE373:BE411" si="24">IF(N373="základní",J373,0)</f>
        <v>0</v>
      </c>
      <c r="BF373" s="144">
        <f t="shared" ref="BF373:BF411" si="25">IF(N373="snížená",J373,0)</f>
        <v>0</v>
      </c>
      <c r="BG373" s="144">
        <f t="shared" ref="BG373:BG411" si="26">IF(N373="zákl. přenesená",J373,0)</f>
        <v>0</v>
      </c>
      <c r="BH373" s="144">
        <f t="shared" ref="BH373:BH411" si="27">IF(N373="sníž. přenesená",J373,0)</f>
        <v>0</v>
      </c>
      <c r="BI373" s="144">
        <f t="shared" ref="BI373:BI411" si="28">IF(N373="nulová",J373,0)</f>
        <v>0</v>
      </c>
      <c r="BJ373" s="17" t="s">
        <v>89</v>
      </c>
      <c r="BK373" s="144">
        <f t="shared" ref="BK373:BK411" si="29">ROUND(I373*H373,2)</f>
        <v>0</v>
      </c>
      <c r="BL373" s="17" t="s">
        <v>139</v>
      </c>
      <c r="BM373" s="143" t="s">
        <v>488</v>
      </c>
    </row>
    <row r="374" spans="2:65" s="1" customFormat="1" ht="16.5" customHeight="1">
      <c r="B374" s="32"/>
      <c r="C374" s="176" t="s">
        <v>489</v>
      </c>
      <c r="D374" s="176" t="s">
        <v>283</v>
      </c>
      <c r="E374" s="177" t="s">
        <v>490</v>
      </c>
      <c r="F374" s="178" t="s">
        <v>491</v>
      </c>
      <c r="G374" s="179" t="s">
        <v>402</v>
      </c>
      <c r="H374" s="180">
        <v>1</v>
      </c>
      <c r="I374" s="181"/>
      <c r="J374" s="182">
        <f t="shared" si="20"/>
        <v>0</v>
      </c>
      <c r="K374" s="178" t="s">
        <v>1</v>
      </c>
      <c r="L374" s="183"/>
      <c r="M374" s="184" t="s">
        <v>1</v>
      </c>
      <c r="N374" s="185" t="s">
        <v>46</v>
      </c>
      <c r="P374" s="141">
        <f t="shared" si="21"/>
        <v>0</v>
      </c>
      <c r="Q374" s="141">
        <v>6.4000000000000005E-4</v>
      </c>
      <c r="R374" s="141">
        <f t="shared" si="22"/>
        <v>6.4000000000000005E-4</v>
      </c>
      <c r="S374" s="141">
        <v>0</v>
      </c>
      <c r="T374" s="142">
        <f t="shared" si="23"/>
        <v>0</v>
      </c>
      <c r="AR374" s="143" t="s">
        <v>187</v>
      </c>
      <c r="AT374" s="143" t="s">
        <v>283</v>
      </c>
      <c r="AU374" s="143" t="s">
        <v>91</v>
      </c>
      <c r="AY374" s="17" t="s">
        <v>132</v>
      </c>
      <c r="BE374" s="144">
        <f t="shared" si="24"/>
        <v>0</v>
      </c>
      <c r="BF374" s="144">
        <f t="shared" si="25"/>
        <v>0</v>
      </c>
      <c r="BG374" s="144">
        <f t="shared" si="26"/>
        <v>0</v>
      </c>
      <c r="BH374" s="144">
        <f t="shared" si="27"/>
        <v>0</v>
      </c>
      <c r="BI374" s="144">
        <f t="shared" si="28"/>
        <v>0</v>
      </c>
      <c r="BJ374" s="17" t="s">
        <v>89</v>
      </c>
      <c r="BK374" s="144">
        <f t="shared" si="29"/>
        <v>0</v>
      </c>
      <c r="BL374" s="17" t="s">
        <v>139</v>
      </c>
      <c r="BM374" s="143" t="s">
        <v>492</v>
      </c>
    </row>
    <row r="375" spans="2:65" s="1" customFormat="1" ht="24.2" customHeight="1">
      <c r="B375" s="32"/>
      <c r="C375" s="176" t="s">
        <v>493</v>
      </c>
      <c r="D375" s="176" t="s">
        <v>283</v>
      </c>
      <c r="E375" s="177" t="s">
        <v>494</v>
      </c>
      <c r="F375" s="178" t="s">
        <v>495</v>
      </c>
      <c r="G375" s="179" t="s">
        <v>402</v>
      </c>
      <c r="H375" s="180">
        <v>1</v>
      </c>
      <c r="I375" s="181"/>
      <c r="J375" s="182">
        <f t="shared" si="20"/>
        <v>0</v>
      </c>
      <c r="K375" s="178" t="s">
        <v>1</v>
      </c>
      <c r="L375" s="183"/>
      <c r="M375" s="184" t="s">
        <v>1</v>
      </c>
      <c r="N375" s="185" t="s">
        <v>46</v>
      </c>
      <c r="P375" s="141">
        <f t="shared" si="21"/>
        <v>0</v>
      </c>
      <c r="Q375" s="141">
        <v>5.1000000000000004E-3</v>
      </c>
      <c r="R375" s="141">
        <f t="shared" si="22"/>
        <v>5.1000000000000004E-3</v>
      </c>
      <c r="S375" s="141">
        <v>0</v>
      </c>
      <c r="T375" s="142">
        <f t="shared" si="23"/>
        <v>0</v>
      </c>
      <c r="AR375" s="143" t="s">
        <v>187</v>
      </c>
      <c r="AT375" s="143" t="s">
        <v>283</v>
      </c>
      <c r="AU375" s="143" t="s">
        <v>91</v>
      </c>
      <c r="AY375" s="17" t="s">
        <v>132</v>
      </c>
      <c r="BE375" s="144">
        <f t="shared" si="24"/>
        <v>0</v>
      </c>
      <c r="BF375" s="144">
        <f t="shared" si="25"/>
        <v>0</v>
      </c>
      <c r="BG375" s="144">
        <f t="shared" si="26"/>
        <v>0</v>
      </c>
      <c r="BH375" s="144">
        <f t="shared" si="27"/>
        <v>0</v>
      </c>
      <c r="BI375" s="144">
        <f t="shared" si="28"/>
        <v>0</v>
      </c>
      <c r="BJ375" s="17" t="s">
        <v>89</v>
      </c>
      <c r="BK375" s="144">
        <f t="shared" si="29"/>
        <v>0</v>
      </c>
      <c r="BL375" s="17" t="s">
        <v>139</v>
      </c>
      <c r="BM375" s="143" t="s">
        <v>496</v>
      </c>
    </row>
    <row r="376" spans="2:65" s="1" customFormat="1" ht="37.9" customHeight="1">
      <c r="B376" s="32"/>
      <c r="C376" s="132" t="s">
        <v>497</v>
      </c>
      <c r="D376" s="132" t="s">
        <v>134</v>
      </c>
      <c r="E376" s="133" t="s">
        <v>498</v>
      </c>
      <c r="F376" s="134" t="s">
        <v>499</v>
      </c>
      <c r="G376" s="135" t="s">
        <v>402</v>
      </c>
      <c r="H376" s="136">
        <v>3</v>
      </c>
      <c r="I376" s="137"/>
      <c r="J376" s="138">
        <f t="shared" si="20"/>
        <v>0</v>
      </c>
      <c r="K376" s="134" t="s">
        <v>138</v>
      </c>
      <c r="L376" s="32"/>
      <c r="M376" s="139" t="s">
        <v>1</v>
      </c>
      <c r="N376" s="140" t="s">
        <v>46</v>
      </c>
      <c r="P376" s="141">
        <f t="shared" si="21"/>
        <v>0</v>
      </c>
      <c r="Q376" s="141">
        <v>0</v>
      </c>
      <c r="R376" s="141">
        <f t="shared" si="22"/>
        <v>0</v>
      </c>
      <c r="S376" s="141">
        <v>0</v>
      </c>
      <c r="T376" s="142">
        <f t="shared" si="23"/>
        <v>0</v>
      </c>
      <c r="AR376" s="143" t="s">
        <v>139</v>
      </c>
      <c r="AT376" s="143" t="s">
        <v>134</v>
      </c>
      <c r="AU376" s="143" t="s">
        <v>91</v>
      </c>
      <c r="AY376" s="17" t="s">
        <v>132</v>
      </c>
      <c r="BE376" s="144">
        <f t="shared" si="24"/>
        <v>0</v>
      </c>
      <c r="BF376" s="144">
        <f t="shared" si="25"/>
        <v>0</v>
      </c>
      <c r="BG376" s="144">
        <f t="shared" si="26"/>
        <v>0</v>
      </c>
      <c r="BH376" s="144">
        <f t="shared" si="27"/>
        <v>0</v>
      </c>
      <c r="BI376" s="144">
        <f t="shared" si="28"/>
        <v>0</v>
      </c>
      <c r="BJ376" s="17" t="s">
        <v>89</v>
      </c>
      <c r="BK376" s="144">
        <f t="shared" si="29"/>
        <v>0</v>
      </c>
      <c r="BL376" s="17" t="s">
        <v>139</v>
      </c>
      <c r="BM376" s="143" t="s">
        <v>500</v>
      </c>
    </row>
    <row r="377" spans="2:65" s="1" customFormat="1" ht="16.5" customHeight="1">
      <c r="B377" s="32"/>
      <c r="C377" s="176" t="s">
        <v>501</v>
      </c>
      <c r="D377" s="176" t="s">
        <v>283</v>
      </c>
      <c r="E377" s="177" t="s">
        <v>502</v>
      </c>
      <c r="F377" s="178" t="s">
        <v>503</v>
      </c>
      <c r="G377" s="179" t="s">
        <v>402</v>
      </c>
      <c r="H377" s="180">
        <v>2</v>
      </c>
      <c r="I377" s="181"/>
      <c r="J377" s="182">
        <f t="shared" si="20"/>
        <v>0</v>
      </c>
      <c r="K377" s="178" t="s">
        <v>1</v>
      </c>
      <c r="L377" s="183"/>
      <c r="M377" s="184" t="s">
        <v>1</v>
      </c>
      <c r="N377" s="185" t="s">
        <v>46</v>
      </c>
      <c r="P377" s="141">
        <f t="shared" si="21"/>
        <v>0</v>
      </c>
      <c r="Q377" s="141">
        <v>1.2099999999999999E-3</v>
      </c>
      <c r="R377" s="141">
        <f t="shared" si="22"/>
        <v>2.4199999999999998E-3</v>
      </c>
      <c r="S377" s="141">
        <v>0</v>
      </c>
      <c r="T377" s="142">
        <f t="shared" si="23"/>
        <v>0</v>
      </c>
      <c r="AR377" s="143" t="s">
        <v>187</v>
      </c>
      <c r="AT377" s="143" t="s">
        <v>283</v>
      </c>
      <c r="AU377" s="143" t="s">
        <v>91</v>
      </c>
      <c r="AY377" s="17" t="s">
        <v>132</v>
      </c>
      <c r="BE377" s="144">
        <f t="shared" si="24"/>
        <v>0</v>
      </c>
      <c r="BF377" s="144">
        <f t="shared" si="25"/>
        <v>0</v>
      </c>
      <c r="BG377" s="144">
        <f t="shared" si="26"/>
        <v>0</v>
      </c>
      <c r="BH377" s="144">
        <f t="shared" si="27"/>
        <v>0</v>
      </c>
      <c r="BI377" s="144">
        <f t="shared" si="28"/>
        <v>0</v>
      </c>
      <c r="BJ377" s="17" t="s">
        <v>89</v>
      </c>
      <c r="BK377" s="144">
        <f t="shared" si="29"/>
        <v>0</v>
      </c>
      <c r="BL377" s="17" t="s">
        <v>139</v>
      </c>
      <c r="BM377" s="143" t="s">
        <v>504</v>
      </c>
    </row>
    <row r="378" spans="2:65" s="1" customFormat="1" ht="16.5" customHeight="1">
      <c r="B378" s="32"/>
      <c r="C378" s="176" t="s">
        <v>505</v>
      </c>
      <c r="D378" s="176" t="s">
        <v>283</v>
      </c>
      <c r="E378" s="177" t="s">
        <v>506</v>
      </c>
      <c r="F378" s="178" t="s">
        <v>507</v>
      </c>
      <c r="G378" s="179" t="s">
        <v>402</v>
      </c>
      <c r="H378" s="180">
        <v>1</v>
      </c>
      <c r="I378" s="181"/>
      <c r="J378" s="182">
        <f t="shared" si="20"/>
        <v>0</v>
      </c>
      <c r="K378" s="178" t="s">
        <v>1</v>
      </c>
      <c r="L378" s="183"/>
      <c r="M378" s="184" t="s">
        <v>1</v>
      </c>
      <c r="N378" s="185" t="s">
        <v>46</v>
      </c>
      <c r="P378" s="141">
        <f t="shared" si="21"/>
        <v>0</v>
      </c>
      <c r="Q378" s="141">
        <v>1.2099999999999999E-3</v>
      </c>
      <c r="R378" s="141">
        <f t="shared" si="22"/>
        <v>1.2099999999999999E-3</v>
      </c>
      <c r="S378" s="141">
        <v>0</v>
      </c>
      <c r="T378" s="142">
        <f t="shared" si="23"/>
        <v>0</v>
      </c>
      <c r="AR378" s="143" t="s">
        <v>187</v>
      </c>
      <c r="AT378" s="143" t="s">
        <v>283</v>
      </c>
      <c r="AU378" s="143" t="s">
        <v>91</v>
      </c>
      <c r="AY378" s="17" t="s">
        <v>132</v>
      </c>
      <c r="BE378" s="144">
        <f t="shared" si="24"/>
        <v>0</v>
      </c>
      <c r="BF378" s="144">
        <f t="shared" si="25"/>
        <v>0</v>
      </c>
      <c r="BG378" s="144">
        <f t="shared" si="26"/>
        <v>0</v>
      </c>
      <c r="BH378" s="144">
        <f t="shared" si="27"/>
        <v>0</v>
      </c>
      <c r="BI378" s="144">
        <f t="shared" si="28"/>
        <v>0</v>
      </c>
      <c r="BJ378" s="17" t="s">
        <v>89</v>
      </c>
      <c r="BK378" s="144">
        <f t="shared" si="29"/>
        <v>0</v>
      </c>
      <c r="BL378" s="17" t="s">
        <v>139</v>
      </c>
      <c r="BM378" s="143" t="s">
        <v>508</v>
      </c>
    </row>
    <row r="379" spans="2:65" s="1" customFormat="1" ht="37.9" customHeight="1">
      <c r="B379" s="32"/>
      <c r="C379" s="132" t="s">
        <v>509</v>
      </c>
      <c r="D379" s="132" t="s">
        <v>134</v>
      </c>
      <c r="E379" s="133" t="s">
        <v>510</v>
      </c>
      <c r="F379" s="134" t="s">
        <v>511</v>
      </c>
      <c r="G379" s="135" t="s">
        <v>402</v>
      </c>
      <c r="H379" s="136">
        <v>1</v>
      </c>
      <c r="I379" s="137"/>
      <c r="J379" s="138">
        <f t="shared" si="20"/>
        <v>0</v>
      </c>
      <c r="K379" s="134" t="s">
        <v>138</v>
      </c>
      <c r="L379" s="32"/>
      <c r="M379" s="139" t="s">
        <v>1</v>
      </c>
      <c r="N379" s="140" t="s">
        <v>46</v>
      </c>
      <c r="P379" s="141">
        <f t="shared" si="21"/>
        <v>0</v>
      </c>
      <c r="Q379" s="141">
        <v>0</v>
      </c>
      <c r="R379" s="141">
        <f t="shared" si="22"/>
        <v>0</v>
      </c>
      <c r="S379" s="141">
        <v>0</v>
      </c>
      <c r="T379" s="142">
        <f t="shared" si="23"/>
        <v>0</v>
      </c>
      <c r="AR379" s="143" t="s">
        <v>139</v>
      </c>
      <c r="AT379" s="143" t="s">
        <v>134</v>
      </c>
      <c r="AU379" s="143" t="s">
        <v>91</v>
      </c>
      <c r="AY379" s="17" t="s">
        <v>132</v>
      </c>
      <c r="BE379" s="144">
        <f t="shared" si="24"/>
        <v>0</v>
      </c>
      <c r="BF379" s="144">
        <f t="shared" si="25"/>
        <v>0</v>
      </c>
      <c r="BG379" s="144">
        <f t="shared" si="26"/>
        <v>0</v>
      </c>
      <c r="BH379" s="144">
        <f t="shared" si="27"/>
        <v>0</v>
      </c>
      <c r="BI379" s="144">
        <f t="shared" si="28"/>
        <v>0</v>
      </c>
      <c r="BJ379" s="17" t="s">
        <v>89</v>
      </c>
      <c r="BK379" s="144">
        <f t="shared" si="29"/>
        <v>0</v>
      </c>
      <c r="BL379" s="17" t="s">
        <v>139</v>
      </c>
      <c r="BM379" s="143" t="s">
        <v>512</v>
      </c>
    </row>
    <row r="380" spans="2:65" s="1" customFormat="1" ht="16.5" customHeight="1">
      <c r="B380" s="32"/>
      <c r="C380" s="176" t="s">
        <v>513</v>
      </c>
      <c r="D380" s="176" t="s">
        <v>283</v>
      </c>
      <c r="E380" s="177" t="s">
        <v>514</v>
      </c>
      <c r="F380" s="178" t="s">
        <v>515</v>
      </c>
      <c r="G380" s="179" t="s">
        <v>402</v>
      </c>
      <c r="H380" s="180">
        <v>1</v>
      </c>
      <c r="I380" s="181"/>
      <c r="J380" s="182">
        <f t="shared" si="20"/>
        <v>0</v>
      </c>
      <c r="K380" s="178" t="s">
        <v>138</v>
      </c>
      <c r="L380" s="183"/>
      <c r="M380" s="184" t="s">
        <v>1</v>
      </c>
      <c r="N380" s="185" t="s">
        <v>46</v>
      </c>
      <c r="P380" s="141">
        <f t="shared" si="21"/>
        <v>0</v>
      </c>
      <c r="Q380" s="141">
        <v>1.41E-3</v>
      </c>
      <c r="R380" s="141">
        <f t="shared" si="22"/>
        <v>1.41E-3</v>
      </c>
      <c r="S380" s="141">
        <v>0</v>
      </c>
      <c r="T380" s="142">
        <f t="shared" si="23"/>
        <v>0</v>
      </c>
      <c r="AR380" s="143" t="s">
        <v>187</v>
      </c>
      <c r="AT380" s="143" t="s">
        <v>283</v>
      </c>
      <c r="AU380" s="143" t="s">
        <v>91</v>
      </c>
      <c r="AY380" s="17" t="s">
        <v>132</v>
      </c>
      <c r="BE380" s="144">
        <f t="shared" si="24"/>
        <v>0</v>
      </c>
      <c r="BF380" s="144">
        <f t="shared" si="25"/>
        <v>0</v>
      </c>
      <c r="BG380" s="144">
        <f t="shared" si="26"/>
        <v>0</v>
      </c>
      <c r="BH380" s="144">
        <f t="shared" si="27"/>
        <v>0</v>
      </c>
      <c r="BI380" s="144">
        <f t="shared" si="28"/>
        <v>0</v>
      </c>
      <c r="BJ380" s="17" t="s">
        <v>89</v>
      </c>
      <c r="BK380" s="144">
        <f t="shared" si="29"/>
        <v>0</v>
      </c>
      <c r="BL380" s="17" t="s">
        <v>139</v>
      </c>
      <c r="BM380" s="143" t="s">
        <v>516</v>
      </c>
    </row>
    <row r="381" spans="2:65" s="1" customFormat="1" ht="49.15" customHeight="1">
      <c r="B381" s="32"/>
      <c r="C381" s="132" t="s">
        <v>517</v>
      </c>
      <c r="D381" s="132" t="s">
        <v>134</v>
      </c>
      <c r="E381" s="133" t="s">
        <v>518</v>
      </c>
      <c r="F381" s="134" t="s">
        <v>519</v>
      </c>
      <c r="G381" s="135" t="s">
        <v>402</v>
      </c>
      <c r="H381" s="136">
        <v>6</v>
      </c>
      <c r="I381" s="137"/>
      <c r="J381" s="138">
        <f t="shared" si="20"/>
        <v>0</v>
      </c>
      <c r="K381" s="134" t="s">
        <v>138</v>
      </c>
      <c r="L381" s="32"/>
      <c r="M381" s="139" t="s">
        <v>1</v>
      </c>
      <c r="N381" s="140" t="s">
        <v>46</v>
      </c>
      <c r="P381" s="141">
        <f t="shared" si="21"/>
        <v>0</v>
      </c>
      <c r="Q381" s="141">
        <v>0</v>
      </c>
      <c r="R381" s="141">
        <f t="shared" si="22"/>
        <v>0</v>
      </c>
      <c r="S381" s="141">
        <v>0</v>
      </c>
      <c r="T381" s="142">
        <f t="shared" si="23"/>
        <v>0</v>
      </c>
      <c r="AR381" s="143" t="s">
        <v>139</v>
      </c>
      <c r="AT381" s="143" t="s">
        <v>134</v>
      </c>
      <c r="AU381" s="143" t="s">
        <v>91</v>
      </c>
      <c r="AY381" s="17" t="s">
        <v>132</v>
      </c>
      <c r="BE381" s="144">
        <f t="shared" si="24"/>
        <v>0</v>
      </c>
      <c r="BF381" s="144">
        <f t="shared" si="25"/>
        <v>0</v>
      </c>
      <c r="BG381" s="144">
        <f t="shared" si="26"/>
        <v>0</v>
      </c>
      <c r="BH381" s="144">
        <f t="shared" si="27"/>
        <v>0</v>
      </c>
      <c r="BI381" s="144">
        <f t="shared" si="28"/>
        <v>0</v>
      </c>
      <c r="BJ381" s="17" t="s">
        <v>89</v>
      </c>
      <c r="BK381" s="144">
        <f t="shared" si="29"/>
        <v>0</v>
      </c>
      <c r="BL381" s="17" t="s">
        <v>139</v>
      </c>
      <c r="BM381" s="143" t="s">
        <v>520</v>
      </c>
    </row>
    <row r="382" spans="2:65" s="1" customFormat="1" ht="24.2" customHeight="1">
      <c r="B382" s="32"/>
      <c r="C382" s="176" t="s">
        <v>521</v>
      </c>
      <c r="D382" s="176" t="s">
        <v>283</v>
      </c>
      <c r="E382" s="177" t="s">
        <v>522</v>
      </c>
      <c r="F382" s="178" t="s">
        <v>523</v>
      </c>
      <c r="G382" s="179" t="s">
        <v>402</v>
      </c>
      <c r="H382" s="180">
        <v>6</v>
      </c>
      <c r="I382" s="181"/>
      <c r="J382" s="182">
        <f t="shared" si="20"/>
        <v>0</v>
      </c>
      <c r="K382" s="178" t="s">
        <v>138</v>
      </c>
      <c r="L382" s="183"/>
      <c r="M382" s="184" t="s">
        <v>1</v>
      </c>
      <c r="N382" s="185" t="s">
        <v>46</v>
      </c>
      <c r="P382" s="141">
        <f t="shared" si="21"/>
        <v>0</v>
      </c>
      <c r="Q382" s="141">
        <v>2.1299999999999999E-3</v>
      </c>
      <c r="R382" s="141">
        <f t="shared" si="22"/>
        <v>1.278E-2</v>
      </c>
      <c r="S382" s="141">
        <v>0</v>
      </c>
      <c r="T382" s="142">
        <f t="shared" si="23"/>
        <v>0</v>
      </c>
      <c r="AR382" s="143" t="s">
        <v>187</v>
      </c>
      <c r="AT382" s="143" t="s">
        <v>283</v>
      </c>
      <c r="AU382" s="143" t="s">
        <v>91</v>
      </c>
      <c r="AY382" s="17" t="s">
        <v>132</v>
      </c>
      <c r="BE382" s="144">
        <f t="shared" si="24"/>
        <v>0</v>
      </c>
      <c r="BF382" s="144">
        <f t="shared" si="25"/>
        <v>0</v>
      </c>
      <c r="BG382" s="144">
        <f t="shared" si="26"/>
        <v>0</v>
      </c>
      <c r="BH382" s="144">
        <f t="shared" si="27"/>
        <v>0</v>
      </c>
      <c r="BI382" s="144">
        <f t="shared" si="28"/>
        <v>0</v>
      </c>
      <c r="BJ382" s="17" t="s">
        <v>89</v>
      </c>
      <c r="BK382" s="144">
        <f t="shared" si="29"/>
        <v>0</v>
      </c>
      <c r="BL382" s="17" t="s">
        <v>139</v>
      </c>
      <c r="BM382" s="143" t="s">
        <v>524</v>
      </c>
    </row>
    <row r="383" spans="2:65" s="1" customFormat="1" ht="24.2" customHeight="1">
      <c r="B383" s="32"/>
      <c r="C383" s="176" t="s">
        <v>525</v>
      </c>
      <c r="D383" s="176" t="s">
        <v>283</v>
      </c>
      <c r="E383" s="177" t="s">
        <v>526</v>
      </c>
      <c r="F383" s="178" t="s">
        <v>527</v>
      </c>
      <c r="G383" s="179" t="s">
        <v>402</v>
      </c>
      <c r="H383" s="180">
        <v>6</v>
      </c>
      <c r="I383" s="181"/>
      <c r="J383" s="182">
        <f t="shared" si="20"/>
        <v>0</v>
      </c>
      <c r="K383" s="178" t="s">
        <v>1</v>
      </c>
      <c r="L383" s="183"/>
      <c r="M383" s="184" t="s">
        <v>1</v>
      </c>
      <c r="N383" s="185" t="s">
        <v>46</v>
      </c>
      <c r="P383" s="141">
        <f t="shared" si="21"/>
        <v>0</v>
      </c>
      <c r="Q383" s="141">
        <v>3.3999999999999998E-3</v>
      </c>
      <c r="R383" s="141">
        <f t="shared" si="22"/>
        <v>2.0399999999999998E-2</v>
      </c>
      <c r="S383" s="141">
        <v>0</v>
      </c>
      <c r="T383" s="142">
        <f t="shared" si="23"/>
        <v>0</v>
      </c>
      <c r="AR383" s="143" t="s">
        <v>187</v>
      </c>
      <c r="AT383" s="143" t="s">
        <v>283</v>
      </c>
      <c r="AU383" s="143" t="s">
        <v>91</v>
      </c>
      <c r="AY383" s="17" t="s">
        <v>132</v>
      </c>
      <c r="BE383" s="144">
        <f t="shared" si="24"/>
        <v>0</v>
      </c>
      <c r="BF383" s="144">
        <f t="shared" si="25"/>
        <v>0</v>
      </c>
      <c r="BG383" s="144">
        <f t="shared" si="26"/>
        <v>0</v>
      </c>
      <c r="BH383" s="144">
        <f t="shared" si="27"/>
        <v>0</v>
      </c>
      <c r="BI383" s="144">
        <f t="shared" si="28"/>
        <v>0</v>
      </c>
      <c r="BJ383" s="17" t="s">
        <v>89</v>
      </c>
      <c r="BK383" s="144">
        <f t="shared" si="29"/>
        <v>0</v>
      </c>
      <c r="BL383" s="17" t="s">
        <v>139</v>
      </c>
      <c r="BM383" s="143" t="s">
        <v>528</v>
      </c>
    </row>
    <row r="384" spans="2:65" s="1" customFormat="1" ht="37.9" customHeight="1">
      <c r="B384" s="32"/>
      <c r="C384" s="132" t="s">
        <v>529</v>
      </c>
      <c r="D384" s="132" t="s">
        <v>134</v>
      </c>
      <c r="E384" s="133" t="s">
        <v>530</v>
      </c>
      <c r="F384" s="134" t="s">
        <v>531</v>
      </c>
      <c r="G384" s="135" t="s">
        <v>402</v>
      </c>
      <c r="H384" s="136">
        <v>2</v>
      </c>
      <c r="I384" s="137"/>
      <c r="J384" s="138">
        <f t="shared" si="20"/>
        <v>0</v>
      </c>
      <c r="K384" s="134" t="s">
        <v>1</v>
      </c>
      <c r="L384" s="32"/>
      <c r="M384" s="139" t="s">
        <v>1</v>
      </c>
      <c r="N384" s="140" t="s">
        <v>46</v>
      </c>
      <c r="P384" s="141">
        <f t="shared" si="21"/>
        <v>0</v>
      </c>
      <c r="Q384" s="141">
        <v>0</v>
      </c>
      <c r="R384" s="141">
        <f t="shared" si="22"/>
        <v>0</v>
      </c>
      <c r="S384" s="141">
        <v>0</v>
      </c>
      <c r="T384" s="142">
        <f t="shared" si="23"/>
        <v>0</v>
      </c>
      <c r="AR384" s="143" t="s">
        <v>139</v>
      </c>
      <c r="AT384" s="143" t="s">
        <v>134</v>
      </c>
      <c r="AU384" s="143" t="s">
        <v>91</v>
      </c>
      <c r="AY384" s="17" t="s">
        <v>132</v>
      </c>
      <c r="BE384" s="144">
        <f t="shared" si="24"/>
        <v>0</v>
      </c>
      <c r="BF384" s="144">
        <f t="shared" si="25"/>
        <v>0</v>
      </c>
      <c r="BG384" s="144">
        <f t="shared" si="26"/>
        <v>0</v>
      </c>
      <c r="BH384" s="144">
        <f t="shared" si="27"/>
        <v>0</v>
      </c>
      <c r="BI384" s="144">
        <f t="shared" si="28"/>
        <v>0</v>
      </c>
      <c r="BJ384" s="17" t="s">
        <v>89</v>
      </c>
      <c r="BK384" s="144">
        <f t="shared" si="29"/>
        <v>0</v>
      </c>
      <c r="BL384" s="17" t="s">
        <v>139</v>
      </c>
      <c r="BM384" s="143" t="s">
        <v>532</v>
      </c>
    </row>
    <row r="385" spans="2:65" s="1" customFormat="1" ht="16.5" customHeight="1">
      <c r="B385" s="32"/>
      <c r="C385" s="176" t="s">
        <v>533</v>
      </c>
      <c r="D385" s="176" t="s">
        <v>283</v>
      </c>
      <c r="E385" s="177" t="s">
        <v>534</v>
      </c>
      <c r="F385" s="178" t="s">
        <v>535</v>
      </c>
      <c r="G385" s="179" t="s">
        <v>402</v>
      </c>
      <c r="H385" s="180">
        <v>2</v>
      </c>
      <c r="I385" s="181"/>
      <c r="J385" s="182">
        <f t="shared" si="20"/>
        <v>0</v>
      </c>
      <c r="K385" s="178" t="s">
        <v>1</v>
      </c>
      <c r="L385" s="183"/>
      <c r="M385" s="184" t="s">
        <v>1</v>
      </c>
      <c r="N385" s="185" t="s">
        <v>46</v>
      </c>
      <c r="P385" s="141">
        <f t="shared" si="21"/>
        <v>0</v>
      </c>
      <c r="Q385" s="141">
        <v>1.65E-3</v>
      </c>
      <c r="R385" s="141">
        <f t="shared" si="22"/>
        <v>3.3E-3</v>
      </c>
      <c r="S385" s="141">
        <v>0</v>
      </c>
      <c r="T385" s="142">
        <f t="shared" si="23"/>
        <v>0</v>
      </c>
      <c r="AR385" s="143" t="s">
        <v>187</v>
      </c>
      <c r="AT385" s="143" t="s">
        <v>283</v>
      </c>
      <c r="AU385" s="143" t="s">
        <v>91</v>
      </c>
      <c r="AY385" s="17" t="s">
        <v>132</v>
      </c>
      <c r="BE385" s="144">
        <f t="shared" si="24"/>
        <v>0</v>
      </c>
      <c r="BF385" s="144">
        <f t="shared" si="25"/>
        <v>0</v>
      </c>
      <c r="BG385" s="144">
        <f t="shared" si="26"/>
        <v>0</v>
      </c>
      <c r="BH385" s="144">
        <f t="shared" si="27"/>
        <v>0</v>
      </c>
      <c r="BI385" s="144">
        <f t="shared" si="28"/>
        <v>0</v>
      </c>
      <c r="BJ385" s="17" t="s">
        <v>89</v>
      </c>
      <c r="BK385" s="144">
        <f t="shared" si="29"/>
        <v>0</v>
      </c>
      <c r="BL385" s="17" t="s">
        <v>139</v>
      </c>
      <c r="BM385" s="143" t="s">
        <v>536</v>
      </c>
    </row>
    <row r="386" spans="2:65" s="1" customFormat="1" ht="37.9" customHeight="1">
      <c r="B386" s="32"/>
      <c r="C386" s="132" t="s">
        <v>537</v>
      </c>
      <c r="D386" s="132" t="s">
        <v>134</v>
      </c>
      <c r="E386" s="133" t="s">
        <v>538</v>
      </c>
      <c r="F386" s="134" t="s">
        <v>539</v>
      </c>
      <c r="G386" s="135" t="s">
        <v>402</v>
      </c>
      <c r="H386" s="136">
        <v>1</v>
      </c>
      <c r="I386" s="137"/>
      <c r="J386" s="138">
        <f t="shared" si="20"/>
        <v>0</v>
      </c>
      <c r="K386" s="134" t="s">
        <v>138</v>
      </c>
      <c r="L386" s="32"/>
      <c r="M386" s="139" t="s">
        <v>1</v>
      </c>
      <c r="N386" s="140" t="s">
        <v>46</v>
      </c>
      <c r="P386" s="141">
        <f t="shared" si="21"/>
        <v>0</v>
      </c>
      <c r="Q386" s="141">
        <v>0</v>
      </c>
      <c r="R386" s="141">
        <f t="shared" si="22"/>
        <v>0</v>
      </c>
      <c r="S386" s="141">
        <v>0</v>
      </c>
      <c r="T386" s="142">
        <f t="shared" si="23"/>
        <v>0</v>
      </c>
      <c r="AR386" s="143" t="s">
        <v>139</v>
      </c>
      <c r="AT386" s="143" t="s">
        <v>134</v>
      </c>
      <c r="AU386" s="143" t="s">
        <v>91</v>
      </c>
      <c r="AY386" s="17" t="s">
        <v>132</v>
      </c>
      <c r="BE386" s="144">
        <f t="shared" si="24"/>
        <v>0</v>
      </c>
      <c r="BF386" s="144">
        <f t="shared" si="25"/>
        <v>0</v>
      </c>
      <c r="BG386" s="144">
        <f t="shared" si="26"/>
        <v>0</v>
      </c>
      <c r="BH386" s="144">
        <f t="shared" si="27"/>
        <v>0</v>
      </c>
      <c r="BI386" s="144">
        <f t="shared" si="28"/>
        <v>0</v>
      </c>
      <c r="BJ386" s="17" t="s">
        <v>89</v>
      </c>
      <c r="BK386" s="144">
        <f t="shared" si="29"/>
        <v>0</v>
      </c>
      <c r="BL386" s="17" t="s">
        <v>139</v>
      </c>
      <c r="BM386" s="143" t="s">
        <v>540</v>
      </c>
    </row>
    <row r="387" spans="2:65" s="1" customFormat="1" ht="16.5" customHeight="1">
      <c r="B387" s="32"/>
      <c r="C387" s="176" t="s">
        <v>541</v>
      </c>
      <c r="D387" s="176" t="s">
        <v>283</v>
      </c>
      <c r="E387" s="177" t="s">
        <v>542</v>
      </c>
      <c r="F387" s="178" t="s">
        <v>543</v>
      </c>
      <c r="G387" s="179" t="s">
        <v>402</v>
      </c>
      <c r="H387" s="180">
        <v>1</v>
      </c>
      <c r="I387" s="181"/>
      <c r="J387" s="182">
        <f t="shared" si="20"/>
        <v>0</v>
      </c>
      <c r="K387" s="178" t="s">
        <v>1</v>
      </c>
      <c r="L387" s="183"/>
      <c r="M387" s="184" t="s">
        <v>1</v>
      </c>
      <c r="N387" s="185" t="s">
        <v>46</v>
      </c>
      <c r="P387" s="141">
        <f t="shared" si="21"/>
        <v>0</v>
      </c>
      <c r="Q387" s="141">
        <v>4.8999999999999998E-3</v>
      </c>
      <c r="R387" s="141">
        <f t="shared" si="22"/>
        <v>4.8999999999999998E-3</v>
      </c>
      <c r="S387" s="141">
        <v>0</v>
      </c>
      <c r="T387" s="142">
        <f t="shared" si="23"/>
        <v>0</v>
      </c>
      <c r="AR387" s="143" t="s">
        <v>187</v>
      </c>
      <c r="AT387" s="143" t="s">
        <v>283</v>
      </c>
      <c r="AU387" s="143" t="s">
        <v>91</v>
      </c>
      <c r="AY387" s="17" t="s">
        <v>132</v>
      </c>
      <c r="BE387" s="144">
        <f t="shared" si="24"/>
        <v>0</v>
      </c>
      <c r="BF387" s="144">
        <f t="shared" si="25"/>
        <v>0</v>
      </c>
      <c r="BG387" s="144">
        <f t="shared" si="26"/>
        <v>0</v>
      </c>
      <c r="BH387" s="144">
        <f t="shared" si="27"/>
        <v>0</v>
      </c>
      <c r="BI387" s="144">
        <f t="shared" si="28"/>
        <v>0</v>
      </c>
      <c r="BJ387" s="17" t="s">
        <v>89</v>
      </c>
      <c r="BK387" s="144">
        <f t="shared" si="29"/>
        <v>0</v>
      </c>
      <c r="BL387" s="17" t="s">
        <v>139</v>
      </c>
      <c r="BM387" s="143" t="s">
        <v>544</v>
      </c>
    </row>
    <row r="388" spans="2:65" s="1" customFormat="1" ht="49.15" customHeight="1">
      <c r="B388" s="32"/>
      <c r="C388" s="132" t="s">
        <v>545</v>
      </c>
      <c r="D388" s="132" t="s">
        <v>134</v>
      </c>
      <c r="E388" s="133" t="s">
        <v>546</v>
      </c>
      <c r="F388" s="134" t="s">
        <v>547</v>
      </c>
      <c r="G388" s="135" t="s">
        <v>402</v>
      </c>
      <c r="H388" s="136">
        <v>2</v>
      </c>
      <c r="I388" s="137"/>
      <c r="J388" s="138">
        <f t="shared" si="20"/>
        <v>0</v>
      </c>
      <c r="K388" s="134" t="s">
        <v>138</v>
      </c>
      <c r="L388" s="32"/>
      <c r="M388" s="139" t="s">
        <v>1</v>
      </c>
      <c r="N388" s="140" t="s">
        <v>46</v>
      </c>
      <c r="P388" s="141">
        <f t="shared" si="21"/>
        <v>0</v>
      </c>
      <c r="Q388" s="141">
        <v>1.6199999999999999E-3</v>
      </c>
      <c r="R388" s="141">
        <f t="shared" si="22"/>
        <v>3.2399999999999998E-3</v>
      </c>
      <c r="S388" s="141">
        <v>0</v>
      </c>
      <c r="T388" s="142">
        <f t="shared" si="23"/>
        <v>0</v>
      </c>
      <c r="AR388" s="143" t="s">
        <v>139</v>
      </c>
      <c r="AT388" s="143" t="s">
        <v>134</v>
      </c>
      <c r="AU388" s="143" t="s">
        <v>91</v>
      </c>
      <c r="AY388" s="17" t="s">
        <v>132</v>
      </c>
      <c r="BE388" s="144">
        <f t="shared" si="24"/>
        <v>0</v>
      </c>
      <c r="BF388" s="144">
        <f t="shared" si="25"/>
        <v>0</v>
      </c>
      <c r="BG388" s="144">
        <f t="shared" si="26"/>
        <v>0</v>
      </c>
      <c r="BH388" s="144">
        <f t="shared" si="27"/>
        <v>0</v>
      </c>
      <c r="BI388" s="144">
        <f t="shared" si="28"/>
        <v>0</v>
      </c>
      <c r="BJ388" s="17" t="s">
        <v>89</v>
      </c>
      <c r="BK388" s="144">
        <f t="shared" si="29"/>
        <v>0</v>
      </c>
      <c r="BL388" s="17" t="s">
        <v>139</v>
      </c>
      <c r="BM388" s="143" t="s">
        <v>548</v>
      </c>
    </row>
    <row r="389" spans="2:65" s="1" customFormat="1" ht="24.2" customHeight="1">
      <c r="B389" s="32"/>
      <c r="C389" s="176" t="s">
        <v>549</v>
      </c>
      <c r="D389" s="176" t="s">
        <v>283</v>
      </c>
      <c r="E389" s="177" t="s">
        <v>550</v>
      </c>
      <c r="F389" s="178" t="s">
        <v>551</v>
      </c>
      <c r="G389" s="179" t="s">
        <v>402</v>
      </c>
      <c r="H389" s="180">
        <v>2</v>
      </c>
      <c r="I389" s="181"/>
      <c r="J389" s="182">
        <f t="shared" si="20"/>
        <v>0</v>
      </c>
      <c r="K389" s="178" t="s">
        <v>138</v>
      </c>
      <c r="L389" s="183"/>
      <c r="M389" s="184" t="s">
        <v>1</v>
      </c>
      <c r="N389" s="185" t="s">
        <v>46</v>
      </c>
      <c r="P389" s="141">
        <f t="shared" si="21"/>
        <v>0</v>
      </c>
      <c r="Q389" s="141">
        <v>1.7999999999999999E-2</v>
      </c>
      <c r="R389" s="141">
        <f t="shared" si="22"/>
        <v>3.5999999999999997E-2</v>
      </c>
      <c r="S389" s="141">
        <v>0</v>
      </c>
      <c r="T389" s="142">
        <f t="shared" si="23"/>
        <v>0</v>
      </c>
      <c r="AR389" s="143" t="s">
        <v>187</v>
      </c>
      <c r="AT389" s="143" t="s">
        <v>283</v>
      </c>
      <c r="AU389" s="143" t="s">
        <v>91</v>
      </c>
      <c r="AY389" s="17" t="s">
        <v>132</v>
      </c>
      <c r="BE389" s="144">
        <f t="shared" si="24"/>
        <v>0</v>
      </c>
      <c r="BF389" s="144">
        <f t="shared" si="25"/>
        <v>0</v>
      </c>
      <c r="BG389" s="144">
        <f t="shared" si="26"/>
        <v>0</v>
      </c>
      <c r="BH389" s="144">
        <f t="shared" si="27"/>
        <v>0</v>
      </c>
      <c r="BI389" s="144">
        <f t="shared" si="28"/>
        <v>0</v>
      </c>
      <c r="BJ389" s="17" t="s">
        <v>89</v>
      </c>
      <c r="BK389" s="144">
        <f t="shared" si="29"/>
        <v>0</v>
      </c>
      <c r="BL389" s="17" t="s">
        <v>139</v>
      </c>
      <c r="BM389" s="143" t="s">
        <v>552</v>
      </c>
    </row>
    <row r="390" spans="2:65" s="1" customFormat="1" ht="24.2" customHeight="1">
      <c r="B390" s="32"/>
      <c r="C390" s="176" t="s">
        <v>553</v>
      </c>
      <c r="D390" s="176" t="s">
        <v>283</v>
      </c>
      <c r="E390" s="177" t="s">
        <v>554</v>
      </c>
      <c r="F390" s="178" t="s">
        <v>555</v>
      </c>
      <c r="G390" s="179" t="s">
        <v>402</v>
      </c>
      <c r="H390" s="180">
        <v>2</v>
      </c>
      <c r="I390" s="181"/>
      <c r="J390" s="182">
        <f t="shared" si="20"/>
        <v>0</v>
      </c>
      <c r="K390" s="178" t="s">
        <v>1</v>
      </c>
      <c r="L390" s="183"/>
      <c r="M390" s="184" t="s">
        <v>1</v>
      </c>
      <c r="N390" s="185" t="s">
        <v>46</v>
      </c>
      <c r="P390" s="141">
        <f t="shared" si="21"/>
        <v>0</v>
      </c>
      <c r="Q390" s="141">
        <v>6.7499999999999999E-3</v>
      </c>
      <c r="R390" s="141">
        <f t="shared" si="22"/>
        <v>1.35E-2</v>
      </c>
      <c r="S390" s="141">
        <v>0</v>
      </c>
      <c r="T390" s="142">
        <f t="shared" si="23"/>
        <v>0</v>
      </c>
      <c r="AR390" s="143" t="s">
        <v>187</v>
      </c>
      <c r="AT390" s="143" t="s">
        <v>283</v>
      </c>
      <c r="AU390" s="143" t="s">
        <v>91</v>
      </c>
      <c r="AY390" s="17" t="s">
        <v>132</v>
      </c>
      <c r="BE390" s="144">
        <f t="shared" si="24"/>
        <v>0</v>
      </c>
      <c r="BF390" s="144">
        <f t="shared" si="25"/>
        <v>0</v>
      </c>
      <c r="BG390" s="144">
        <f t="shared" si="26"/>
        <v>0</v>
      </c>
      <c r="BH390" s="144">
        <f t="shared" si="27"/>
        <v>0</v>
      </c>
      <c r="BI390" s="144">
        <f t="shared" si="28"/>
        <v>0</v>
      </c>
      <c r="BJ390" s="17" t="s">
        <v>89</v>
      </c>
      <c r="BK390" s="144">
        <f t="shared" si="29"/>
        <v>0</v>
      </c>
      <c r="BL390" s="17" t="s">
        <v>139</v>
      </c>
      <c r="BM390" s="143" t="s">
        <v>556</v>
      </c>
    </row>
    <row r="391" spans="2:65" s="1" customFormat="1" ht="24.2" customHeight="1">
      <c r="B391" s="32"/>
      <c r="C391" s="132" t="s">
        <v>557</v>
      </c>
      <c r="D391" s="132" t="s">
        <v>134</v>
      </c>
      <c r="E391" s="133" t="s">
        <v>558</v>
      </c>
      <c r="F391" s="134" t="s">
        <v>559</v>
      </c>
      <c r="G391" s="135" t="s">
        <v>402</v>
      </c>
      <c r="H391" s="136">
        <v>1</v>
      </c>
      <c r="I391" s="137"/>
      <c r="J391" s="138">
        <f t="shared" si="20"/>
        <v>0</v>
      </c>
      <c r="K391" s="134" t="s">
        <v>138</v>
      </c>
      <c r="L391" s="32"/>
      <c r="M391" s="139" t="s">
        <v>1</v>
      </c>
      <c r="N391" s="140" t="s">
        <v>46</v>
      </c>
      <c r="P391" s="141">
        <f t="shared" si="21"/>
        <v>0</v>
      </c>
      <c r="Q391" s="141">
        <v>1.3600000000000001E-3</v>
      </c>
      <c r="R391" s="141">
        <f t="shared" si="22"/>
        <v>1.3600000000000001E-3</v>
      </c>
      <c r="S391" s="141">
        <v>0</v>
      </c>
      <c r="T391" s="142">
        <f t="shared" si="23"/>
        <v>0</v>
      </c>
      <c r="AR391" s="143" t="s">
        <v>139</v>
      </c>
      <c r="AT391" s="143" t="s">
        <v>134</v>
      </c>
      <c r="AU391" s="143" t="s">
        <v>91</v>
      </c>
      <c r="AY391" s="17" t="s">
        <v>132</v>
      </c>
      <c r="BE391" s="144">
        <f t="shared" si="24"/>
        <v>0</v>
      </c>
      <c r="BF391" s="144">
        <f t="shared" si="25"/>
        <v>0</v>
      </c>
      <c r="BG391" s="144">
        <f t="shared" si="26"/>
        <v>0</v>
      </c>
      <c r="BH391" s="144">
        <f t="shared" si="27"/>
        <v>0</v>
      </c>
      <c r="BI391" s="144">
        <f t="shared" si="28"/>
        <v>0</v>
      </c>
      <c r="BJ391" s="17" t="s">
        <v>89</v>
      </c>
      <c r="BK391" s="144">
        <f t="shared" si="29"/>
        <v>0</v>
      </c>
      <c r="BL391" s="17" t="s">
        <v>139</v>
      </c>
      <c r="BM391" s="143" t="s">
        <v>560</v>
      </c>
    </row>
    <row r="392" spans="2:65" s="1" customFormat="1" ht="24.2" customHeight="1">
      <c r="B392" s="32"/>
      <c r="C392" s="176" t="s">
        <v>561</v>
      </c>
      <c r="D392" s="176" t="s">
        <v>283</v>
      </c>
      <c r="E392" s="177" t="s">
        <v>562</v>
      </c>
      <c r="F392" s="178" t="s">
        <v>563</v>
      </c>
      <c r="G392" s="179" t="s">
        <v>402</v>
      </c>
      <c r="H392" s="180">
        <v>1</v>
      </c>
      <c r="I392" s="181"/>
      <c r="J392" s="182">
        <f t="shared" si="20"/>
        <v>0</v>
      </c>
      <c r="K392" s="178" t="s">
        <v>138</v>
      </c>
      <c r="L392" s="183"/>
      <c r="M392" s="184" t="s">
        <v>1</v>
      </c>
      <c r="N392" s="185" t="s">
        <v>46</v>
      </c>
      <c r="P392" s="141">
        <f t="shared" si="21"/>
        <v>0</v>
      </c>
      <c r="Q392" s="141">
        <v>4.2999999999999997E-2</v>
      </c>
      <c r="R392" s="141">
        <f t="shared" si="22"/>
        <v>4.2999999999999997E-2</v>
      </c>
      <c r="S392" s="141">
        <v>0</v>
      </c>
      <c r="T392" s="142">
        <f t="shared" si="23"/>
        <v>0</v>
      </c>
      <c r="AR392" s="143" t="s">
        <v>187</v>
      </c>
      <c r="AT392" s="143" t="s">
        <v>283</v>
      </c>
      <c r="AU392" s="143" t="s">
        <v>91</v>
      </c>
      <c r="AY392" s="17" t="s">
        <v>132</v>
      </c>
      <c r="BE392" s="144">
        <f t="shared" si="24"/>
        <v>0</v>
      </c>
      <c r="BF392" s="144">
        <f t="shared" si="25"/>
        <v>0</v>
      </c>
      <c r="BG392" s="144">
        <f t="shared" si="26"/>
        <v>0</v>
      </c>
      <c r="BH392" s="144">
        <f t="shared" si="27"/>
        <v>0</v>
      </c>
      <c r="BI392" s="144">
        <f t="shared" si="28"/>
        <v>0</v>
      </c>
      <c r="BJ392" s="17" t="s">
        <v>89</v>
      </c>
      <c r="BK392" s="144">
        <f t="shared" si="29"/>
        <v>0</v>
      </c>
      <c r="BL392" s="17" t="s">
        <v>139</v>
      </c>
      <c r="BM392" s="143" t="s">
        <v>564</v>
      </c>
    </row>
    <row r="393" spans="2:65" s="1" customFormat="1" ht="49.15" customHeight="1">
      <c r="B393" s="32"/>
      <c r="C393" s="132" t="s">
        <v>565</v>
      </c>
      <c r="D393" s="132" t="s">
        <v>134</v>
      </c>
      <c r="E393" s="133" t="s">
        <v>566</v>
      </c>
      <c r="F393" s="134" t="s">
        <v>567</v>
      </c>
      <c r="G393" s="135" t="s">
        <v>402</v>
      </c>
      <c r="H393" s="136">
        <v>3</v>
      </c>
      <c r="I393" s="137"/>
      <c r="J393" s="138">
        <f t="shared" si="20"/>
        <v>0</v>
      </c>
      <c r="K393" s="134" t="s">
        <v>138</v>
      </c>
      <c r="L393" s="32"/>
      <c r="M393" s="139" t="s">
        <v>1</v>
      </c>
      <c r="N393" s="140" t="s">
        <v>46</v>
      </c>
      <c r="P393" s="141">
        <f t="shared" si="21"/>
        <v>0</v>
      </c>
      <c r="Q393" s="141">
        <v>1.65E-3</v>
      </c>
      <c r="R393" s="141">
        <f t="shared" si="22"/>
        <v>4.9499999999999995E-3</v>
      </c>
      <c r="S393" s="141">
        <v>0</v>
      </c>
      <c r="T393" s="142">
        <f t="shared" si="23"/>
        <v>0</v>
      </c>
      <c r="AR393" s="143" t="s">
        <v>139</v>
      </c>
      <c r="AT393" s="143" t="s">
        <v>134</v>
      </c>
      <c r="AU393" s="143" t="s">
        <v>91</v>
      </c>
      <c r="AY393" s="17" t="s">
        <v>132</v>
      </c>
      <c r="BE393" s="144">
        <f t="shared" si="24"/>
        <v>0</v>
      </c>
      <c r="BF393" s="144">
        <f t="shared" si="25"/>
        <v>0</v>
      </c>
      <c r="BG393" s="144">
        <f t="shared" si="26"/>
        <v>0</v>
      </c>
      <c r="BH393" s="144">
        <f t="shared" si="27"/>
        <v>0</v>
      </c>
      <c r="BI393" s="144">
        <f t="shared" si="28"/>
        <v>0</v>
      </c>
      <c r="BJ393" s="17" t="s">
        <v>89</v>
      </c>
      <c r="BK393" s="144">
        <f t="shared" si="29"/>
        <v>0</v>
      </c>
      <c r="BL393" s="17" t="s">
        <v>139</v>
      </c>
      <c r="BM393" s="143" t="s">
        <v>568</v>
      </c>
    </row>
    <row r="394" spans="2:65" s="1" customFormat="1" ht="24.2" customHeight="1">
      <c r="B394" s="32"/>
      <c r="C394" s="176" t="s">
        <v>569</v>
      </c>
      <c r="D394" s="176" t="s">
        <v>283</v>
      </c>
      <c r="E394" s="177" t="s">
        <v>570</v>
      </c>
      <c r="F394" s="178" t="s">
        <v>571</v>
      </c>
      <c r="G394" s="179" t="s">
        <v>402</v>
      </c>
      <c r="H394" s="180">
        <v>3</v>
      </c>
      <c r="I394" s="181"/>
      <c r="J394" s="182">
        <f t="shared" si="20"/>
        <v>0</v>
      </c>
      <c r="K394" s="178" t="s">
        <v>138</v>
      </c>
      <c r="L394" s="183"/>
      <c r="M394" s="184" t="s">
        <v>1</v>
      </c>
      <c r="N394" s="185" t="s">
        <v>46</v>
      </c>
      <c r="P394" s="141">
        <f t="shared" si="21"/>
        <v>0</v>
      </c>
      <c r="Q394" s="141">
        <v>2.3E-2</v>
      </c>
      <c r="R394" s="141">
        <f t="shared" si="22"/>
        <v>6.9000000000000006E-2</v>
      </c>
      <c r="S394" s="141">
        <v>0</v>
      </c>
      <c r="T394" s="142">
        <f t="shared" si="23"/>
        <v>0</v>
      </c>
      <c r="AR394" s="143" t="s">
        <v>187</v>
      </c>
      <c r="AT394" s="143" t="s">
        <v>283</v>
      </c>
      <c r="AU394" s="143" t="s">
        <v>91</v>
      </c>
      <c r="AY394" s="17" t="s">
        <v>132</v>
      </c>
      <c r="BE394" s="144">
        <f t="shared" si="24"/>
        <v>0</v>
      </c>
      <c r="BF394" s="144">
        <f t="shared" si="25"/>
        <v>0</v>
      </c>
      <c r="BG394" s="144">
        <f t="shared" si="26"/>
        <v>0</v>
      </c>
      <c r="BH394" s="144">
        <f t="shared" si="27"/>
        <v>0</v>
      </c>
      <c r="BI394" s="144">
        <f t="shared" si="28"/>
        <v>0</v>
      </c>
      <c r="BJ394" s="17" t="s">
        <v>89</v>
      </c>
      <c r="BK394" s="144">
        <f t="shared" si="29"/>
        <v>0</v>
      </c>
      <c r="BL394" s="17" t="s">
        <v>139</v>
      </c>
      <c r="BM394" s="143" t="s">
        <v>572</v>
      </c>
    </row>
    <row r="395" spans="2:65" s="1" customFormat="1" ht="24.2" customHeight="1">
      <c r="B395" s="32"/>
      <c r="C395" s="176" t="s">
        <v>573</v>
      </c>
      <c r="D395" s="176" t="s">
        <v>283</v>
      </c>
      <c r="E395" s="177" t="s">
        <v>574</v>
      </c>
      <c r="F395" s="178" t="s">
        <v>575</v>
      </c>
      <c r="G395" s="179" t="s">
        <v>402</v>
      </c>
      <c r="H395" s="180">
        <v>3</v>
      </c>
      <c r="I395" s="181"/>
      <c r="J395" s="182">
        <f t="shared" si="20"/>
        <v>0</v>
      </c>
      <c r="K395" s="178" t="s">
        <v>1</v>
      </c>
      <c r="L395" s="183"/>
      <c r="M395" s="184" t="s">
        <v>1</v>
      </c>
      <c r="N395" s="185" t="s">
        <v>46</v>
      </c>
      <c r="P395" s="141">
        <f t="shared" si="21"/>
        <v>0</v>
      </c>
      <c r="Q395" s="141">
        <v>6.8199999999999997E-3</v>
      </c>
      <c r="R395" s="141">
        <f t="shared" si="22"/>
        <v>2.0459999999999999E-2</v>
      </c>
      <c r="S395" s="141">
        <v>0</v>
      </c>
      <c r="T395" s="142">
        <f t="shared" si="23"/>
        <v>0</v>
      </c>
      <c r="AR395" s="143" t="s">
        <v>187</v>
      </c>
      <c r="AT395" s="143" t="s">
        <v>283</v>
      </c>
      <c r="AU395" s="143" t="s">
        <v>91</v>
      </c>
      <c r="AY395" s="17" t="s">
        <v>132</v>
      </c>
      <c r="BE395" s="144">
        <f t="shared" si="24"/>
        <v>0</v>
      </c>
      <c r="BF395" s="144">
        <f t="shared" si="25"/>
        <v>0</v>
      </c>
      <c r="BG395" s="144">
        <f t="shared" si="26"/>
        <v>0</v>
      </c>
      <c r="BH395" s="144">
        <f t="shared" si="27"/>
        <v>0</v>
      </c>
      <c r="BI395" s="144">
        <f t="shared" si="28"/>
        <v>0</v>
      </c>
      <c r="BJ395" s="17" t="s">
        <v>89</v>
      </c>
      <c r="BK395" s="144">
        <f t="shared" si="29"/>
        <v>0</v>
      </c>
      <c r="BL395" s="17" t="s">
        <v>139</v>
      </c>
      <c r="BM395" s="143" t="s">
        <v>576</v>
      </c>
    </row>
    <row r="396" spans="2:65" s="1" customFormat="1" ht="37.9" customHeight="1">
      <c r="B396" s="32"/>
      <c r="C396" s="132" t="s">
        <v>577</v>
      </c>
      <c r="D396" s="132" t="s">
        <v>134</v>
      </c>
      <c r="E396" s="133" t="s">
        <v>578</v>
      </c>
      <c r="F396" s="134" t="s">
        <v>579</v>
      </c>
      <c r="G396" s="135" t="s">
        <v>402</v>
      </c>
      <c r="H396" s="136">
        <v>2</v>
      </c>
      <c r="I396" s="137"/>
      <c r="J396" s="138">
        <f t="shared" si="20"/>
        <v>0</v>
      </c>
      <c r="K396" s="134" t="s">
        <v>138</v>
      </c>
      <c r="L396" s="32"/>
      <c r="M396" s="139" t="s">
        <v>1</v>
      </c>
      <c r="N396" s="140" t="s">
        <v>46</v>
      </c>
      <c r="P396" s="141">
        <f t="shared" si="21"/>
        <v>0</v>
      </c>
      <c r="Q396" s="141">
        <v>1.7600000000000001E-3</v>
      </c>
      <c r="R396" s="141">
        <f t="shared" si="22"/>
        <v>3.5200000000000001E-3</v>
      </c>
      <c r="S396" s="141">
        <v>0</v>
      </c>
      <c r="T396" s="142">
        <f t="shared" si="23"/>
        <v>0</v>
      </c>
      <c r="AR396" s="143" t="s">
        <v>139</v>
      </c>
      <c r="AT396" s="143" t="s">
        <v>134</v>
      </c>
      <c r="AU396" s="143" t="s">
        <v>91</v>
      </c>
      <c r="AY396" s="17" t="s">
        <v>132</v>
      </c>
      <c r="BE396" s="144">
        <f t="shared" si="24"/>
        <v>0</v>
      </c>
      <c r="BF396" s="144">
        <f t="shared" si="25"/>
        <v>0</v>
      </c>
      <c r="BG396" s="144">
        <f t="shared" si="26"/>
        <v>0</v>
      </c>
      <c r="BH396" s="144">
        <f t="shared" si="27"/>
        <v>0</v>
      </c>
      <c r="BI396" s="144">
        <f t="shared" si="28"/>
        <v>0</v>
      </c>
      <c r="BJ396" s="17" t="s">
        <v>89</v>
      </c>
      <c r="BK396" s="144">
        <f t="shared" si="29"/>
        <v>0</v>
      </c>
      <c r="BL396" s="17" t="s">
        <v>139</v>
      </c>
      <c r="BM396" s="143" t="s">
        <v>580</v>
      </c>
    </row>
    <row r="397" spans="2:65" s="1" customFormat="1" ht="16.5" customHeight="1">
      <c r="B397" s="32"/>
      <c r="C397" s="176" t="s">
        <v>581</v>
      </c>
      <c r="D397" s="176" t="s">
        <v>283</v>
      </c>
      <c r="E397" s="177" t="s">
        <v>582</v>
      </c>
      <c r="F397" s="178" t="s">
        <v>583</v>
      </c>
      <c r="G397" s="179" t="s">
        <v>402</v>
      </c>
      <c r="H397" s="180">
        <v>2</v>
      </c>
      <c r="I397" s="181"/>
      <c r="J397" s="182">
        <f t="shared" si="20"/>
        <v>0</v>
      </c>
      <c r="K397" s="178" t="s">
        <v>1</v>
      </c>
      <c r="L397" s="183"/>
      <c r="M397" s="184" t="s">
        <v>1</v>
      </c>
      <c r="N397" s="185" t="s">
        <v>46</v>
      </c>
      <c r="P397" s="141">
        <f t="shared" si="21"/>
        <v>0</v>
      </c>
      <c r="Q397" s="141">
        <v>8.0000000000000002E-3</v>
      </c>
      <c r="R397" s="141">
        <f t="shared" si="22"/>
        <v>1.6E-2</v>
      </c>
      <c r="S397" s="141">
        <v>0</v>
      </c>
      <c r="T397" s="142">
        <f t="shared" si="23"/>
        <v>0</v>
      </c>
      <c r="AR397" s="143" t="s">
        <v>187</v>
      </c>
      <c r="AT397" s="143" t="s">
        <v>283</v>
      </c>
      <c r="AU397" s="143" t="s">
        <v>91</v>
      </c>
      <c r="AY397" s="17" t="s">
        <v>132</v>
      </c>
      <c r="BE397" s="144">
        <f t="shared" si="24"/>
        <v>0</v>
      </c>
      <c r="BF397" s="144">
        <f t="shared" si="25"/>
        <v>0</v>
      </c>
      <c r="BG397" s="144">
        <f t="shared" si="26"/>
        <v>0</v>
      </c>
      <c r="BH397" s="144">
        <f t="shared" si="27"/>
        <v>0</v>
      </c>
      <c r="BI397" s="144">
        <f t="shared" si="28"/>
        <v>0</v>
      </c>
      <c r="BJ397" s="17" t="s">
        <v>89</v>
      </c>
      <c r="BK397" s="144">
        <f t="shared" si="29"/>
        <v>0</v>
      </c>
      <c r="BL397" s="17" t="s">
        <v>139</v>
      </c>
      <c r="BM397" s="143" t="s">
        <v>584</v>
      </c>
    </row>
    <row r="398" spans="2:65" s="1" customFormat="1" ht="21.75" customHeight="1">
      <c r="B398" s="32"/>
      <c r="C398" s="132" t="s">
        <v>585</v>
      </c>
      <c r="D398" s="132" t="s">
        <v>134</v>
      </c>
      <c r="E398" s="133" t="s">
        <v>586</v>
      </c>
      <c r="F398" s="134" t="s">
        <v>587</v>
      </c>
      <c r="G398" s="135" t="s">
        <v>197</v>
      </c>
      <c r="H398" s="136">
        <v>114</v>
      </c>
      <c r="I398" s="137"/>
      <c r="J398" s="138">
        <f t="shared" si="20"/>
        <v>0</v>
      </c>
      <c r="K398" s="134" t="s">
        <v>138</v>
      </c>
      <c r="L398" s="32"/>
      <c r="M398" s="139" t="s">
        <v>1</v>
      </c>
      <c r="N398" s="140" t="s">
        <v>46</v>
      </c>
      <c r="P398" s="141">
        <f t="shared" si="21"/>
        <v>0</v>
      </c>
      <c r="Q398" s="141">
        <v>0</v>
      </c>
      <c r="R398" s="141">
        <f t="shared" si="22"/>
        <v>0</v>
      </c>
      <c r="S398" s="141">
        <v>0</v>
      </c>
      <c r="T398" s="142">
        <f t="shared" si="23"/>
        <v>0</v>
      </c>
      <c r="AR398" s="143" t="s">
        <v>139</v>
      </c>
      <c r="AT398" s="143" t="s">
        <v>134</v>
      </c>
      <c r="AU398" s="143" t="s">
        <v>91</v>
      </c>
      <c r="AY398" s="17" t="s">
        <v>132</v>
      </c>
      <c r="BE398" s="144">
        <f t="shared" si="24"/>
        <v>0</v>
      </c>
      <c r="BF398" s="144">
        <f t="shared" si="25"/>
        <v>0</v>
      </c>
      <c r="BG398" s="144">
        <f t="shared" si="26"/>
        <v>0</v>
      </c>
      <c r="BH398" s="144">
        <f t="shared" si="27"/>
        <v>0</v>
      </c>
      <c r="BI398" s="144">
        <f t="shared" si="28"/>
        <v>0</v>
      </c>
      <c r="BJ398" s="17" t="s">
        <v>89</v>
      </c>
      <c r="BK398" s="144">
        <f t="shared" si="29"/>
        <v>0</v>
      </c>
      <c r="BL398" s="17" t="s">
        <v>139</v>
      </c>
      <c r="BM398" s="143" t="s">
        <v>588</v>
      </c>
    </row>
    <row r="399" spans="2:65" s="1" customFormat="1" ht="24.2" customHeight="1">
      <c r="B399" s="32"/>
      <c r="C399" s="132" t="s">
        <v>589</v>
      </c>
      <c r="D399" s="132" t="s">
        <v>134</v>
      </c>
      <c r="E399" s="133" t="s">
        <v>590</v>
      </c>
      <c r="F399" s="134" t="s">
        <v>591</v>
      </c>
      <c r="G399" s="135" t="s">
        <v>197</v>
      </c>
      <c r="H399" s="136">
        <v>114</v>
      </c>
      <c r="I399" s="137"/>
      <c r="J399" s="138">
        <f t="shared" si="20"/>
        <v>0</v>
      </c>
      <c r="K399" s="134" t="s">
        <v>138</v>
      </c>
      <c r="L399" s="32"/>
      <c r="M399" s="139" t="s">
        <v>1</v>
      </c>
      <c r="N399" s="140" t="s">
        <v>46</v>
      </c>
      <c r="P399" s="141">
        <f t="shared" si="21"/>
        <v>0</v>
      </c>
      <c r="Q399" s="141">
        <v>0</v>
      </c>
      <c r="R399" s="141">
        <f t="shared" si="22"/>
        <v>0</v>
      </c>
      <c r="S399" s="141">
        <v>0</v>
      </c>
      <c r="T399" s="142">
        <f t="shared" si="23"/>
        <v>0</v>
      </c>
      <c r="AR399" s="143" t="s">
        <v>139</v>
      </c>
      <c r="AT399" s="143" t="s">
        <v>134</v>
      </c>
      <c r="AU399" s="143" t="s">
        <v>91</v>
      </c>
      <c r="AY399" s="17" t="s">
        <v>132</v>
      </c>
      <c r="BE399" s="144">
        <f t="shared" si="24"/>
        <v>0</v>
      </c>
      <c r="BF399" s="144">
        <f t="shared" si="25"/>
        <v>0</v>
      </c>
      <c r="BG399" s="144">
        <f t="shared" si="26"/>
        <v>0</v>
      </c>
      <c r="BH399" s="144">
        <f t="shared" si="27"/>
        <v>0</v>
      </c>
      <c r="BI399" s="144">
        <f t="shared" si="28"/>
        <v>0</v>
      </c>
      <c r="BJ399" s="17" t="s">
        <v>89</v>
      </c>
      <c r="BK399" s="144">
        <f t="shared" si="29"/>
        <v>0</v>
      </c>
      <c r="BL399" s="17" t="s">
        <v>139</v>
      </c>
      <c r="BM399" s="143" t="s">
        <v>592</v>
      </c>
    </row>
    <row r="400" spans="2:65" s="1" customFormat="1" ht="24.2" customHeight="1">
      <c r="B400" s="32"/>
      <c r="C400" s="132" t="s">
        <v>593</v>
      </c>
      <c r="D400" s="132" t="s">
        <v>134</v>
      </c>
      <c r="E400" s="133" t="s">
        <v>594</v>
      </c>
      <c r="F400" s="134" t="s">
        <v>595</v>
      </c>
      <c r="G400" s="135" t="s">
        <v>402</v>
      </c>
      <c r="H400" s="136">
        <v>6</v>
      </c>
      <c r="I400" s="137"/>
      <c r="J400" s="138">
        <f t="shared" si="20"/>
        <v>0</v>
      </c>
      <c r="K400" s="134" t="s">
        <v>138</v>
      </c>
      <c r="L400" s="32"/>
      <c r="M400" s="139" t="s">
        <v>1</v>
      </c>
      <c r="N400" s="140" t="s">
        <v>46</v>
      </c>
      <c r="P400" s="141">
        <f t="shared" si="21"/>
        <v>0</v>
      </c>
      <c r="Q400" s="141">
        <v>0.45937</v>
      </c>
      <c r="R400" s="141">
        <f t="shared" si="22"/>
        <v>2.7562199999999999</v>
      </c>
      <c r="S400" s="141">
        <v>0</v>
      </c>
      <c r="T400" s="142">
        <f t="shared" si="23"/>
        <v>0</v>
      </c>
      <c r="AR400" s="143" t="s">
        <v>139</v>
      </c>
      <c r="AT400" s="143" t="s">
        <v>134</v>
      </c>
      <c r="AU400" s="143" t="s">
        <v>91</v>
      </c>
      <c r="AY400" s="17" t="s">
        <v>132</v>
      </c>
      <c r="BE400" s="144">
        <f t="shared" si="24"/>
        <v>0</v>
      </c>
      <c r="BF400" s="144">
        <f t="shared" si="25"/>
        <v>0</v>
      </c>
      <c r="BG400" s="144">
        <f t="shared" si="26"/>
        <v>0</v>
      </c>
      <c r="BH400" s="144">
        <f t="shared" si="27"/>
        <v>0</v>
      </c>
      <c r="BI400" s="144">
        <f t="shared" si="28"/>
        <v>0</v>
      </c>
      <c r="BJ400" s="17" t="s">
        <v>89</v>
      </c>
      <c r="BK400" s="144">
        <f t="shared" si="29"/>
        <v>0</v>
      </c>
      <c r="BL400" s="17" t="s">
        <v>139</v>
      </c>
      <c r="BM400" s="143" t="s">
        <v>596</v>
      </c>
    </row>
    <row r="401" spans="2:65" s="1" customFormat="1" ht="16.5" customHeight="1">
      <c r="B401" s="32"/>
      <c r="C401" s="132" t="s">
        <v>597</v>
      </c>
      <c r="D401" s="132" t="s">
        <v>134</v>
      </c>
      <c r="E401" s="133" t="s">
        <v>598</v>
      </c>
      <c r="F401" s="134" t="s">
        <v>599</v>
      </c>
      <c r="G401" s="135" t="s">
        <v>402</v>
      </c>
      <c r="H401" s="136">
        <v>6</v>
      </c>
      <c r="I401" s="137"/>
      <c r="J401" s="138">
        <f t="shared" si="20"/>
        <v>0</v>
      </c>
      <c r="K401" s="134" t="s">
        <v>138</v>
      </c>
      <c r="L401" s="32"/>
      <c r="M401" s="139" t="s">
        <v>1</v>
      </c>
      <c r="N401" s="140" t="s">
        <v>46</v>
      </c>
      <c r="P401" s="141">
        <f t="shared" si="21"/>
        <v>0</v>
      </c>
      <c r="Q401" s="141">
        <v>6.3829999999999998E-2</v>
      </c>
      <c r="R401" s="141">
        <f t="shared" si="22"/>
        <v>0.38297999999999999</v>
      </c>
      <c r="S401" s="141">
        <v>0</v>
      </c>
      <c r="T401" s="142">
        <f t="shared" si="23"/>
        <v>0</v>
      </c>
      <c r="AR401" s="143" t="s">
        <v>139</v>
      </c>
      <c r="AT401" s="143" t="s">
        <v>134</v>
      </c>
      <c r="AU401" s="143" t="s">
        <v>91</v>
      </c>
      <c r="AY401" s="17" t="s">
        <v>132</v>
      </c>
      <c r="BE401" s="144">
        <f t="shared" si="24"/>
        <v>0</v>
      </c>
      <c r="BF401" s="144">
        <f t="shared" si="25"/>
        <v>0</v>
      </c>
      <c r="BG401" s="144">
        <f t="shared" si="26"/>
        <v>0</v>
      </c>
      <c r="BH401" s="144">
        <f t="shared" si="27"/>
        <v>0</v>
      </c>
      <c r="BI401" s="144">
        <f t="shared" si="28"/>
        <v>0</v>
      </c>
      <c r="BJ401" s="17" t="s">
        <v>89</v>
      </c>
      <c r="BK401" s="144">
        <f t="shared" si="29"/>
        <v>0</v>
      </c>
      <c r="BL401" s="17" t="s">
        <v>139</v>
      </c>
      <c r="BM401" s="143" t="s">
        <v>600</v>
      </c>
    </row>
    <row r="402" spans="2:65" s="1" customFormat="1" ht="16.5" customHeight="1">
      <c r="B402" s="32"/>
      <c r="C402" s="176" t="s">
        <v>601</v>
      </c>
      <c r="D402" s="176" t="s">
        <v>283</v>
      </c>
      <c r="E402" s="177" t="s">
        <v>602</v>
      </c>
      <c r="F402" s="178" t="s">
        <v>603</v>
      </c>
      <c r="G402" s="179" t="s">
        <v>402</v>
      </c>
      <c r="H402" s="180">
        <v>6</v>
      </c>
      <c r="I402" s="181"/>
      <c r="J402" s="182">
        <f t="shared" si="20"/>
        <v>0</v>
      </c>
      <c r="K402" s="178" t="s">
        <v>138</v>
      </c>
      <c r="L402" s="183"/>
      <c r="M402" s="184" t="s">
        <v>1</v>
      </c>
      <c r="N402" s="185" t="s">
        <v>46</v>
      </c>
      <c r="P402" s="141">
        <f t="shared" si="21"/>
        <v>0</v>
      </c>
      <c r="Q402" s="141">
        <v>7.3000000000000001E-3</v>
      </c>
      <c r="R402" s="141">
        <f t="shared" si="22"/>
        <v>4.3799999999999999E-2</v>
      </c>
      <c r="S402" s="141">
        <v>0</v>
      </c>
      <c r="T402" s="142">
        <f t="shared" si="23"/>
        <v>0</v>
      </c>
      <c r="AR402" s="143" t="s">
        <v>187</v>
      </c>
      <c r="AT402" s="143" t="s">
        <v>283</v>
      </c>
      <c r="AU402" s="143" t="s">
        <v>91</v>
      </c>
      <c r="AY402" s="17" t="s">
        <v>132</v>
      </c>
      <c r="BE402" s="144">
        <f t="shared" si="24"/>
        <v>0</v>
      </c>
      <c r="BF402" s="144">
        <f t="shared" si="25"/>
        <v>0</v>
      </c>
      <c r="BG402" s="144">
        <f t="shared" si="26"/>
        <v>0</v>
      </c>
      <c r="BH402" s="144">
        <f t="shared" si="27"/>
        <v>0</v>
      </c>
      <c r="BI402" s="144">
        <f t="shared" si="28"/>
        <v>0</v>
      </c>
      <c r="BJ402" s="17" t="s">
        <v>89</v>
      </c>
      <c r="BK402" s="144">
        <f t="shared" si="29"/>
        <v>0</v>
      </c>
      <c r="BL402" s="17" t="s">
        <v>139</v>
      </c>
      <c r="BM402" s="143" t="s">
        <v>604</v>
      </c>
    </row>
    <row r="403" spans="2:65" s="1" customFormat="1" ht="24.2" customHeight="1">
      <c r="B403" s="32"/>
      <c r="C403" s="176" t="s">
        <v>605</v>
      </c>
      <c r="D403" s="176" t="s">
        <v>283</v>
      </c>
      <c r="E403" s="177" t="s">
        <v>606</v>
      </c>
      <c r="F403" s="178" t="s">
        <v>607</v>
      </c>
      <c r="G403" s="179" t="s">
        <v>402</v>
      </c>
      <c r="H403" s="180">
        <v>6</v>
      </c>
      <c r="I403" s="181"/>
      <c r="J403" s="182">
        <f t="shared" si="20"/>
        <v>0</v>
      </c>
      <c r="K403" s="178" t="s">
        <v>138</v>
      </c>
      <c r="L403" s="183"/>
      <c r="M403" s="184" t="s">
        <v>1</v>
      </c>
      <c r="N403" s="185" t="s">
        <v>46</v>
      </c>
      <c r="P403" s="141">
        <f t="shared" si="21"/>
        <v>0</v>
      </c>
      <c r="Q403" s="141">
        <v>2.9999999999999997E-4</v>
      </c>
      <c r="R403" s="141">
        <f t="shared" si="22"/>
        <v>1.8E-3</v>
      </c>
      <c r="S403" s="141">
        <v>0</v>
      </c>
      <c r="T403" s="142">
        <f t="shared" si="23"/>
        <v>0</v>
      </c>
      <c r="AR403" s="143" t="s">
        <v>187</v>
      </c>
      <c r="AT403" s="143" t="s">
        <v>283</v>
      </c>
      <c r="AU403" s="143" t="s">
        <v>91</v>
      </c>
      <c r="AY403" s="17" t="s">
        <v>132</v>
      </c>
      <c r="BE403" s="144">
        <f t="shared" si="24"/>
        <v>0</v>
      </c>
      <c r="BF403" s="144">
        <f t="shared" si="25"/>
        <v>0</v>
      </c>
      <c r="BG403" s="144">
        <f t="shared" si="26"/>
        <v>0</v>
      </c>
      <c r="BH403" s="144">
        <f t="shared" si="27"/>
        <v>0</v>
      </c>
      <c r="BI403" s="144">
        <f t="shared" si="28"/>
        <v>0</v>
      </c>
      <c r="BJ403" s="17" t="s">
        <v>89</v>
      </c>
      <c r="BK403" s="144">
        <f t="shared" si="29"/>
        <v>0</v>
      </c>
      <c r="BL403" s="17" t="s">
        <v>139</v>
      </c>
      <c r="BM403" s="143" t="s">
        <v>608</v>
      </c>
    </row>
    <row r="404" spans="2:65" s="1" customFormat="1" ht="16.5" customHeight="1">
      <c r="B404" s="32"/>
      <c r="C404" s="132" t="s">
        <v>609</v>
      </c>
      <c r="D404" s="132" t="s">
        <v>134</v>
      </c>
      <c r="E404" s="133" t="s">
        <v>610</v>
      </c>
      <c r="F404" s="134" t="s">
        <v>611</v>
      </c>
      <c r="G404" s="135" t="s">
        <v>402</v>
      </c>
      <c r="H404" s="136">
        <v>5</v>
      </c>
      <c r="I404" s="137"/>
      <c r="J404" s="138">
        <f t="shared" si="20"/>
        <v>0</v>
      </c>
      <c r="K404" s="134" t="s">
        <v>138</v>
      </c>
      <c r="L404" s="32"/>
      <c r="M404" s="139" t="s">
        <v>1</v>
      </c>
      <c r="N404" s="140" t="s">
        <v>46</v>
      </c>
      <c r="P404" s="141">
        <f t="shared" si="21"/>
        <v>0</v>
      </c>
      <c r="Q404" s="141">
        <v>0.12303</v>
      </c>
      <c r="R404" s="141">
        <f t="shared" si="22"/>
        <v>0.61514999999999997</v>
      </c>
      <c r="S404" s="141">
        <v>0</v>
      </c>
      <c r="T404" s="142">
        <f t="shared" si="23"/>
        <v>0</v>
      </c>
      <c r="AR404" s="143" t="s">
        <v>139</v>
      </c>
      <c r="AT404" s="143" t="s">
        <v>134</v>
      </c>
      <c r="AU404" s="143" t="s">
        <v>91</v>
      </c>
      <c r="AY404" s="17" t="s">
        <v>132</v>
      </c>
      <c r="BE404" s="144">
        <f t="shared" si="24"/>
        <v>0</v>
      </c>
      <c r="BF404" s="144">
        <f t="shared" si="25"/>
        <v>0</v>
      </c>
      <c r="BG404" s="144">
        <f t="shared" si="26"/>
        <v>0</v>
      </c>
      <c r="BH404" s="144">
        <f t="shared" si="27"/>
        <v>0</v>
      </c>
      <c r="BI404" s="144">
        <f t="shared" si="28"/>
        <v>0</v>
      </c>
      <c r="BJ404" s="17" t="s">
        <v>89</v>
      </c>
      <c r="BK404" s="144">
        <f t="shared" si="29"/>
        <v>0</v>
      </c>
      <c r="BL404" s="17" t="s">
        <v>139</v>
      </c>
      <c r="BM404" s="143" t="s">
        <v>612</v>
      </c>
    </row>
    <row r="405" spans="2:65" s="1" customFormat="1" ht="24.2" customHeight="1">
      <c r="B405" s="32"/>
      <c r="C405" s="176" t="s">
        <v>613</v>
      </c>
      <c r="D405" s="176" t="s">
        <v>283</v>
      </c>
      <c r="E405" s="177" t="s">
        <v>614</v>
      </c>
      <c r="F405" s="178" t="s">
        <v>615</v>
      </c>
      <c r="G405" s="179" t="s">
        <v>402</v>
      </c>
      <c r="H405" s="180">
        <v>5</v>
      </c>
      <c r="I405" s="181"/>
      <c r="J405" s="182">
        <f t="shared" si="20"/>
        <v>0</v>
      </c>
      <c r="K405" s="178" t="s">
        <v>1</v>
      </c>
      <c r="L405" s="183"/>
      <c r="M405" s="184" t="s">
        <v>1</v>
      </c>
      <c r="N405" s="185" t="s">
        <v>46</v>
      </c>
      <c r="P405" s="141">
        <f t="shared" si="21"/>
        <v>0</v>
      </c>
      <c r="Q405" s="141">
        <v>1.3299999999999999E-2</v>
      </c>
      <c r="R405" s="141">
        <f t="shared" si="22"/>
        <v>6.6500000000000004E-2</v>
      </c>
      <c r="S405" s="141">
        <v>0</v>
      </c>
      <c r="T405" s="142">
        <f t="shared" si="23"/>
        <v>0</v>
      </c>
      <c r="AR405" s="143" t="s">
        <v>187</v>
      </c>
      <c r="AT405" s="143" t="s">
        <v>283</v>
      </c>
      <c r="AU405" s="143" t="s">
        <v>91</v>
      </c>
      <c r="AY405" s="17" t="s">
        <v>132</v>
      </c>
      <c r="BE405" s="144">
        <f t="shared" si="24"/>
        <v>0</v>
      </c>
      <c r="BF405" s="144">
        <f t="shared" si="25"/>
        <v>0</v>
      </c>
      <c r="BG405" s="144">
        <f t="shared" si="26"/>
        <v>0</v>
      </c>
      <c r="BH405" s="144">
        <f t="shared" si="27"/>
        <v>0</v>
      </c>
      <c r="BI405" s="144">
        <f t="shared" si="28"/>
        <v>0</v>
      </c>
      <c r="BJ405" s="17" t="s">
        <v>89</v>
      </c>
      <c r="BK405" s="144">
        <f t="shared" si="29"/>
        <v>0</v>
      </c>
      <c r="BL405" s="17" t="s">
        <v>139</v>
      </c>
      <c r="BM405" s="143" t="s">
        <v>616</v>
      </c>
    </row>
    <row r="406" spans="2:65" s="1" customFormat="1" ht="24.2" customHeight="1">
      <c r="B406" s="32"/>
      <c r="C406" s="176" t="s">
        <v>617</v>
      </c>
      <c r="D406" s="176" t="s">
        <v>283</v>
      </c>
      <c r="E406" s="177" t="s">
        <v>618</v>
      </c>
      <c r="F406" s="178" t="s">
        <v>619</v>
      </c>
      <c r="G406" s="179" t="s">
        <v>402</v>
      </c>
      <c r="H406" s="180">
        <v>5</v>
      </c>
      <c r="I406" s="181"/>
      <c r="J406" s="182">
        <f t="shared" si="20"/>
        <v>0</v>
      </c>
      <c r="K406" s="178" t="s">
        <v>138</v>
      </c>
      <c r="L406" s="183"/>
      <c r="M406" s="184" t="s">
        <v>1</v>
      </c>
      <c r="N406" s="185" t="s">
        <v>46</v>
      </c>
      <c r="P406" s="141">
        <f t="shared" si="21"/>
        <v>0</v>
      </c>
      <c r="Q406" s="141">
        <v>2.9999999999999997E-4</v>
      </c>
      <c r="R406" s="141">
        <f t="shared" si="22"/>
        <v>1.4999999999999998E-3</v>
      </c>
      <c r="S406" s="141">
        <v>0</v>
      </c>
      <c r="T406" s="142">
        <f t="shared" si="23"/>
        <v>0</v>
      </c>
      <c r="AR406" s="143" t="s">
        <v>187</v>
      </c>
      <c r="AT406" s="143" t="s">
        <v>283</v>
      </c>
      <c r="AU406" s="143" t="s">
        <v>91</v>
      </c>
      <c r="AY406" s="17" t="s">
        <v>132</v>
      </c>
      <c r="BE406" s="144">
        <f t="shared" si="24"/>
        <v>0</v>
      </c>
      <c r="BF406" s="144">
        <f t="shared" si="25"/>
        <v>0</v>
      </c>
      <c r="BG406" s="144">
        <f t="shared" si="26"/>
        <v>0</v>
      </c>
      <c r="BH406" s="144">
        <f t="shared" si="27"/>
        <v>0</v>
      </c>
      <c r="BI406" s="144">
        <f t="shared" si="28"/>
        <v>0</v>
      </c>
      <c r="BJ406" s="17" t="s">
        <v>89</v>
      </c>
      <c r="BK406" s="144">
        <f t="shared" si="29"/>
        <v>0</v>
      </c>
      <c r="BL406" s="17" t="s">
        <v>139</v>
      </c>
      <c r="BM406" s="143" t="s">
        <v>620</v>
      </c>
    </row>
    <row r="407" spans="2:65" s="1" customFormat="1" ht="16.5" customHeight="1">
      <c r="B407" s="32"/>
      <c r="C407" s="132" t="s">
        <v>621</v>
      </c>
      <c r="D407" s="132" t="s">
        <v>134</v>
      </c>
      <c r="E407" s="133" t="s">
        <v>622</v>
      </c>
      <c r="F407" s="134" t="s">
        <v>623</v>
      </c>
      <c r="G407" s="135" t="s">
        <v>402</v>
      </c>
      <c r="H407" s="136">
        <v>1</v>
      </c>
      <c r="I407" s="137"/>
      <c r="J407" s="138">
        <f t="shared" si="20"/>
        <v>0</v>
      </c>
      <c r="K407" s="134" t="s">
        <v>138</v>
      </c>
      <c r="L407" s="32"/>
      <c r="M407" s="139" t="s">
        <v>1</v>
      </c>
      <c r="N407" s="140" t="s">
        <v>46</v>
      </c>
      <c r="P407" s="141">
        <f t="shared" si="21"/>
        <v>0</v>
      </c>
      <c r="Q407" s="141">
        <v>0.32906000000000002</v>
      </c>
      <c r="R407" s="141">
        <f t="shared" si="22"/>
        <v>0.32906000000000002</v>
      </c>
      <c r="S407" s="141">
        <v>0</v>
      </c>
      <c r="T407" s="142">
        <f t="shared" si="23"/>
        <v>0</v>
      </c>
      <c r="AR407" s="143" t="s">
        <v>139</v>
      </c>
      <c r="AT407" s="143" t="s">
        <v>134</v>
      </c>
      <c r="AU407" s="143" t="s">
        <v>91</v>
      </c>
      <c r="AY407" s="17" t="s">
        <v>132</v>
      </c>
      <c r="BE407" s="144">
        <f t="shared" si="24"/>
        <v>0</v>
      </c>
      <c r="BF407" s="144">
        <f t="shared" si="25"/>
        <v>0</v>
      </c>
      <c r="BG407" s="144">
        <f t="shared" si="26"/>
        <v>0</v>
      </c>
      <c r="BH407" s="144">
        <f t="shared" si="27"/>
        <v>0</v>
      </c>
      <c r="BI407" s="144">
        <f t="shared" si="28"/>
        <v>0</v>
      </c>
      <c r="BJ407" s="17" t="s">
        <v>89</v>
      </c>
      <c r="BK407" s="144">
        <f t="shared" si="29"/>
        <v>0</v>
      </c>
      <c r="BL407" s="17" t="s">
        <v>139</v>
      </c>
      <c r="BM407" s="143" t="s">
        <v>624</v>
      </c>
    </row>
    <row r="408" spans="2:65" s="1" customFormat="1" ht="21.75" customHeight="1">
      <c r="B408" s="32"/>
      <c r="C408" s="176" t="s">
        <v>625</v>
      </c>
      <c r="D408" s="176" t="s">
        <v>283</v>
      </c>
      <c r="E408" s="177" t="s">
        <v>626</v>
      </c>
      <c r="F408" s="178" t="s">
        <v>627</v>
      </c>
      <c r="G408" s="179" t="s">
        <v>402</v>
      </c>
      <c r="H408" s="180">
        <v>1</v>
      </c>
      <c r="I408" s="181"/>
      <c r="J408" s="182">
        <f t="shared" si="20"/>
        <v>0</v>
      </c>
      <c r="K408" s="178" t="s">
        <v>1</v>
      </c>
      <c r="L408" s="183"/>
      <c r="M408" s="184" t="s">
        <v>1</v>
      </c>
      <c r="N408" s="185" t="s">
        <v>46</v>
      </c>
      <c r="P408" s="141">
        <f t="shared" si="21"/>
        <v>0</v>
      </c>
      <c r="Q408" s="141">
        <v>2.9499999999999998E-2</v>
      </c>
      <c r="R408" s="141">
        <f t="shared" si="22"/>
        <v>2.9499999999999998E-2</v>
      </c>
      <c r="S408" s="141">
        <v>0</v>
      </c>
      <c r="T408" s="142">
        <f t="shared" si="23"/>
        <v>0</v>
      </c>
      <c r="AR408" s="143" t="s">
        <v>187</v>
      </c>
      <c r="AT408" s="143" t="s">
        <v>283</v>
      </c>
      <c r="AU408" s="143" t="s">
        <v>91</v>
      </c>
      <c r="AY408" s="17" t="s">
        <v>132</v>
      </c>
      <c r="BE408" s="144">
        <f t="shared" si="24"/>
        <v>0</v>
      </c>
      <c r="BF408" s="144">
        <f t="shared" si="25"/>
        <v>0</v>
      </c>
      <c r="BG408" s="144">
        <f t="shared" si="26"/>
        <v>0</v>
      </c>
      <c r="BH408" s="144">
        <f t="shared" si="27"/>
        <v>0</v>
      </c>
      <c r="BI408" s="144">
        <f t="shared" si="28"/>
        <v>0</v>
      </c>
      <c r="BJ408" s="17" t="s">
        <v>89</v>
      </c>
      <c r="BK408" s="144">
        <f t="shared" si="29"/>
        <v>0</v>
      </c>
      <c r="BL408" s="17" t="s">
        <v>139</v>
      </c>
      <c r="BM408" s="143" t="s">
        <v>628</v>
      </c>
    </row>
    <row r="409" spans="2:65" s="1" customFormat="1" ht="24.2" customHeight="1">
      <c r="B409" s="32"/>
      <c r="C409" s="176" t="s">
        <v>629</v>
      </c>
      <c r="D409" s="176" t="s">
        <v>283</v>
      </c>
      <c r="E409" s="177" t="s">
        <v>630</v>
      </c>
      <c r="F409" s="178" t="s">
        <v>631</v>
      </c>
      <c r="G409" s="179" t="s">
        <v>402</v>
      </c>
      <c r="H409" s="180">
        <v>1</v>
      </c>
      <c r="I409" s="181"/>
      <c r="J409" s="182">
        <f t="shared" si="20"/>
        <v>0</v>
      </c>
      <c r="K409" s="178" t="s">
        <v>138</v>
      </c>
      <c r="L409" s="183"/>
      <c r="M409" s="184" t="s">
        <v>1</v>
      </c>
      <c r="N409" s="185" t="s">
        <v>46</v>
      </c>
      <c r="P409" s="141">
        <f t="shared" si="21"/>
        <v>0</v>
      </c>
      <c r="Q409" s="141">
        <v>2.5000000000000001E-3</v>
      </c>
      <c r="R409" s="141">
        <f t="shared" si="22"/>
        <v>2.5000000000000001E-3</v>
      </c>
      <c r="S409" s="141">
        <v>0</v>
      </c>
      <c r="T409" s="142">
        <f t="shared" si="23"/>
        <v>0</v>
      </c>
      <c r="AR409" s="143" t="s">
        <v>187</v>
      </c>
      <c r="AT409" s="143" t="s">
        <v>283</v>
      </c>
      <c r="AU409" s="143" t="s">
        <v>91</v>
      </c>
      <c r="AY409" s="17" t="s">
        <v>132</v>
      </c>
      <c r="BE409" s="144">
        <f t="shared" si="24"/>
        <v>0</v>
      </c>
      <c r="BF409" s="144">
        <f t="shared" si="25"/>
        <v>0</v>
      </c>
      <c r="BG409" s="144">
        <f t="shared" si="26"/>
        <v>0</v>
      </c>
      <c r="BH409" s="144">
        <f t="shared" si="27"/>
        <v>0</v>
      </c>
      <c r="BI409" s="144">
        <f t="shared" si="28"/>
        <v>0</v>
      </c>
      <c r="BJ409" s="17" t="s">
        <v>89</v>
      </c>
      <c r="BK409" s="144">
        <f t="shared" si="29"/>
        <v>0</v>
      </c>
      <c r="BL409" s="17" t="s">
        <v>139</v>
      </c>
      <c r="BM409" s="143" t="s">
        <v>632</v>
      </c>
    </row>
    <row r="410" spans="2:65" s="1" customFormat="1" ht="33" customHeight="1">
      <c r="B410" s="32"/>
      <c r="C410" s="132" t="s">
        <v>633</v>
      </c>
      <c r="D410" s="132" t="s">
        <v>134</v>
      </c>
      <c r="E410" s="133" t="s">
        <v>634</v>
      </c>
      <c r="F410" s="134" t="s">
        <v>635</v>
      </c>
      <c r="G410" s="135" t="s">
        <v>402</v>
      </c>
      <c r="H410" s="136">
        <v>1</v>
      </c>
      <c r="I410" s="137"/>
      <c r="J410" s="138">
        <f t="shared" si="20"/>
        <v>0</v>
      </c>
      <c r="K410" s="134" t="s">
        <v>138</v>
      </c>
      <c r="L410" s="32"/>
      <c r="M410" s="139" t="s">
        <v>1</v>
      </c>
      <c r="N410" s="140" t="s">
        <v>46</v>
      </c>
      <c r="P410" s="141">
        <f t="shared" si="21"/>
        <v>0</v>
      </c>
      <c r="Q410" s="141">
        <v>1.6000000000000001E-4</v>
      </c>
      <c r="R410" s="141">
        <f t="shared" si="22"/>
        <v>1.6000000000000001E-4</v>
      </c>
      <c r="S410" s="141">
        <v>0</v>
      </c>
      <c r="T410" s="142">
        <f t="shared" si="23"/>
        <v>0</v>
      </c>
      <c r="AR410" s="143" t="s">
        <v>139</v>
      </c>
      <c r="AT410" s="143" t="s">
        <v>134</v>
      </c>
      <c r="AU410" s="143" t="s">
        <v>91</v>
      </c>
      <c r="AY410" s="17" t="s">
        <v>132</v>
      </c>
      <c r="BE410" s="144">
        <f t="shared" si="24"/>
        <v>0</v>
      </c>
      <c r="BF410" s="144">
        <f t="shared" si="25"/>
        <v>0</v>
      </c>
      <c r="BG410" s="144">
        <f t="shared" si="26"/>
        <v>0</v>
      </c>
      <c r="BH410" s="144">
        <f t="shared" si="27"/>
        <v>0</v>
      </c>
      <c r="BI410" s="144">
        <f t="shared" si="28"/>
        <v>0</v>
      </c>
      <c r="BJ410" s="17" t="s">
        <v>89</v>
      </c>
      <c r="BK410" s="144">
        <f t="shared" si="29"/>
        <v>0</v>
      </c>
      <c r="BL410" s="17" t="s">
        <v>139</v>
      </c>
      <c r="BM410" s="143" t="s">
        <v>636</v>
      </c>
    </row>
    <row r="411" spans="2:65" s="1" customFormat="1" ht="24.2" customHeight="1">
      <c r="B411" s="32"/>
      <c r="C411" s="176" t="s">
        <v>637</v>
      </c>
      <c r="D411" s="176" t="s">
        <v>283</v>
      </c>
      <c r="E411" s="177" t="s">
        <v>638</v>
      </c>
      <c r="F411" s="178" t="s">
        <v>639</v>
      </c>
      <c r="G411" s="179" t="s">
        <v>197</v>
      </c>
      <c r="H411" s="180">
        <v>2</v>
      </c>
      <c r="I411" s="181"/>
      <c r="J411" s="182">
        <f t="shared" si="20"/>
        <v>0</v>
      </c>
      <c r="K411" s="178" t="s">
        <v>138</v>
      </c>
      <c r="L411" s="183"/>
      <c r="M411" s="184" t="s">
        <v>1</v>
      </c>
      <c r="N411" s="185" t="s">
        <v>46</v>
      </c>
      <c r="P411" s="141">
        <f t="shared" si="21"/>
        <v>0</v>
      </c>
      <c r="Q411" s="141">
        <v>2.9299999999999999E-3</v>
      </c>
      <c r="R411" s="141">
        <f t="shared" si="22"/>
        <v>5.8599999999999998E-3</v>
      </c>
      <c r="S411" s="141">
        <v>0</v>
      </c>
      <c r="T411" s="142">
        <f t="shared" si="23"/>
        <v>0</v>
      </c>
      <c r="AR411" s="143" t="s">
        <v>187</v>
      </c>
      <c r="AT411" s="143" t="s">
        <v>283</v>
      </c>
      <c r="AU411" s="143" t="s">
        <v>91</v>
      </c>
      <c r="AY411" s="17" t="s">
        <v>132</v>
      </c>
      <c r="BE411" s="144">
        <f t="shared" si="24"/>
        <v>0</v>
      </c>
      <c r="BF411" s="144">
        <f t="shared" si="25"/>
        <v>0</v>
      </c>
      <c r="BG411" s="144">
        <f t="shared" si="26"/>
        <v>0</v>
      </c>
      <c r="BH411" s="144">
        <f t="shared" si="27"/>
        <v>0</v>
      </c>
      <c r="BI411" s="144">
        <f t="shared" si="28"/>
        <v>0</v>
      </c>
      <c r="BJ411" s="17" t="s">
        <v>89</v>
      </c>
      <c r="BK411" s="144">
        <f t="shared" si="29"/>
        <v>0</v>
      </c>
      <c r="BL411" s="17" t="s">
        <v>139</v>
      </c>
      <c r="BM411" s="143" t="s">
        <v>640</v>
      </c>
    </row>
    <row r="412" spans="2:65" s="12" customFormat="1">
      <c r="B412" s="145"/>
      <c r="D412" s="146" t="s">
        <v>141</v>
      </c>
      <c r="E412" s="147" t="s">
        <v>1</v>
      </c>
      <c r="F412" s="148" t="s">
        <v>641</v>
      </c>
      <c r="H412" s="149">
        <v>2</v>
      </c>
      <c r="I412" s="150"/>
      <c r="L412" s="145"/>
      <c r="M412" s="151"/>
      <c r="T412" s="152"/>
      <c r="AT412" s="147" t="s">
        <v>141</v>
      </c>
      <c r="AU412" s="147" t="s">
        <v>91</v>
      </c>
      <c r="AV412" s="12" t="s">
        <v>91</v>
      </c>
      <c r="AW412" s="12" t="s">
        <v>36</v>
      </c>
      <c r="AX412" s="12" t="s">
        <v>89</v>
      </c>
      <c r="AY412" s="147" t="s">
        <v>132</v>
      </c>
    </row>
    <row r="413" spans="2:65" s="1" customFormat="1" ht="16.5" customHeight="1">
      <c r="B413" s="32"/>
      <c r="C413" s="176" t="s">
        <v>642</v>
      </c>
      <c r="D413" s="176" t="s">
        <v>283</v>
      </c>
      <c r="E413" s="177" t="s">
        <v>643</v>
      </c>
      <c r="F413" s="178" t="s">
        <v>644</v>
      </c>
      <c r="G413" s="179" t="s">
        <v>402</v>
      </c>
      <c r="H413" s="180">
        <v>1</v>
      </c>
      <c r="I413" s="181"/>
      <c r="J413" s="182">
        <f>ROUND(I413*H413,2)</f>
        <v>0</v>
      </c>
      <c r="K413" s="178" t="s">
        <v>138</v>
      </c>
      <c r="L413" s="183"/>
      <c r="M413" s="184" t="s">
        <v>1</v>
      </c>
      <c r="N413" s="185" t="s">
        <v>46</v>
      </c>
      <c r="P413" s="141">
        <f>O413*H413</f>
        <v>0</v>
      </c>
      <c r="Q413" s="141">
        <v>0.10100000000000001</v>
      </c>
      <c r="R413" s="141">
        <f>Q413*H413</f>
        <v>0.10100000000000001</v>
      </c>
      <c r="S413" s="141">
        <v>0</v>
      </c>
      <c r="T413" s="142">
        <f>S413*H413</f>
        <v>0</v>
      </c>
      <c r="AR413" s="143" t="s">
        <v>187</v>
      </c>
      <c r="AT413" s="143" t="s">
        <v>283</v>
      </c>
      <c r="AU413" s="143" t="s">
        <v>91</v>
      </c>
      <c r="AY413" s="17" t="s">
        <v>132</v>
      </c>
      <c r="BE413" s="144">
        <f>IF(N413="základní",J413,0)</f>
        <v>0</v>
      </c>
      <c r="BF413" s="144">
        <f>IF(N413="snížená",J413,0)</f>
        <v>0</v>
      </c>
      <c r="BG413" s="144">
        <f>IF(N413="zákl. přenesená",J413,0)</f>
        <v>0</v>
      </c>
      <c r="BH413" s="144">
        <f>IF(N413="sníž. přenesená",J413,0)</f>
        <v>0</v>
      </c>
      <c r="BI413" s="144">
        <f>IF(N413="nulová",J413,0)</f>
        <v>0</v>
      </c>
      <c r="BJ413" s="17" t="s">
        <v>89</v>
      </c>
      <c r="BK413" s="144">
        <f>ROUND(I413*H413,2)</f>
        <v>0</v>
      </c>
      <c r="BL413" s="17" t="s">
        <v>139</v>
      </c>
      <c r="BM413" s="143" t="s">
        <v>645</v>
      </c>
    </row>
    <row r="414" spans="2:65" s="1" customFormat="1" ht="16.5" customHeight="1">
      <c r="B414" s="32"/>
      <c r="C414" s="132" t="s">
        <v>646</v>
      </c>
      <c r="D414" s="132" t="s">
        <v>134</v>
      </c>
      <c r="E414" s="133" t="s">
        <v>647</v>
      </c>
      <c r="F414" s="134" t="s">
        <v>648</v>
      </c>
      <c r="G414" s="135" t="s">
        <v>197</v>
      </c>
      <c r="H414" s="136">
        <v>114</v>
      </c>
      <c r="I414" s="137"/>
      <c r="J414" s="138">
        <f>ROUND(I414*H414,2)</f>
        <v>0</v>
      </c>
      <c r="K414" s="134" t="s">
        <v>138</v>
      </c>
      <c r="L414" s="32"/>
      <c r="M414" s="139" t="s">
        <v>1</v>
      </c>
      <c r="N414" s="140" t="s">
        <v>46</v>
      </c>
      <c r="P414" s="141">
        <f>O414*H414</f>
        <v>0</v>
      </c>
      <c r="Q414" s="141">
        <v>1.9000000000000001E-4</v>
      </c>
      <c r="R414" s="141">
        <f>Q414*H414</f>
        <v>2.1660000000000002E-2</v>
      </c>
      <c r="S414" s="141">
        <v>0</v>
      </c>
      <c r="T414" s="142">
        <f>S414*H414</f>
        <v>0</v>
      </c>
      <c r="AR414" s="143" t="s">
        <v>139</v>
      </c>
      <c r="AT414" s="143" t="s">
        <v>134</v>
      </c>
      <c r="AU414" s="143" t="s">
        <v>91</v>
      </c>
      <c r="AY414" s="17" t="s">
        <v>132</v>
      </c>
      <c r="BE414" s="144">
        <f>IF(N414="základní",J414,0)</f>
        <v>0</v>
      </c>
      <c r="BF414" s="144">
        <f>IF(N414="snížená",J414,0)</f>
        <v>0</v>
      </c>
      <c r="BG414" s="144">
        <f>IF(N414="zákl. přenesená",J414,0)</f>
        <v>0</v>
      </c>
      <c r="BH414" s="144">
        <f>IF(N414="sníž. přenesená",J414,0)</f>
        <v>0</v>
      </c>
      <c r="BI414" s="144">
        <f>IF(N414="nulová",J414,0)</f>
        <v>0</v>
      </c>
      <c r="BJ414" s="17" t="s">
        <v>89</v>
      </c>
      <c r="BK414" s="144">
        <f>ROUND(I414*H414,2)</f>
        <v>0</v>
      </c>
      <c r="BL414" s="17" t="s">
        <v>139</v>
      </c>
      <c r="BM414" s="143" t="s">
        <v>649</v>
      </c>
    </row>
    <row r="415" spans="2:65" s="1" customFormat="1" ht="21.75" customHeight="1">
      <c r="B415" s="32"/>
      <c r="C415" s="132" t="s">
        <v>650</v>
      </c>
      <c r="D415" s="132" t="s">
        <v>134</v>
      </c>
      <c r="E415" s="133" t="s">
        <v>651</v>
      </c>
      <c r="F415" s="134" t="s">
        <v>652</v>
      </c>
      <c r="G415" s="135" t="s">
        <v>197</v>
      </c>
      <c r="H415" s="136">
        <v>114</v>
      </c>
      <c r="I415" s="137"/>
      <c r="J415" s="138">
        <f>ROUND(I415*H415,2)</f>
        <v>0</v>
      </c>
      <c r="K415" s="134" t="s">
        <v>138</v>
      </c>
      <c r="L415" s="32"/>
      <c r="M415" s="139" t="s">
        <v>1</v>
      </c>
      <c r="N415" s="140" t="s">
        <v>46</v>
      </c>
      <c r="P415" s="141">
        <f>O415*H415</f>
        <v>0</v>
      </c>
      <c r="Q415" s="141">
        <v>9.0000000000000006E-5</v>
      </c>
      <c r="R415" s="141">
        <f>Q415*H415</f>
        <v>1.026E-2</v>
      </c>
      <c r="S415" s="141">
        <v>0</v>
      </c>
      <c r="T415" s="142">
        <f>S415*H415</f>
        <v>0</v>
      </c>
      <c r="AR415" s="143" t="s">
        <v>139</v>
      </c>
      <c r="AT415" s="143" t="s">
        <v>134</v>
      </c>
      <c r="AU415" s="143" t="s">
        <v>91</v>
      </c>
      <c r="AY415" s="17" t="s">
        <v>132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7" t="s">
        <v>89</v>
      </c>
      <c r="BK415" s="144">
        <f>ROUND(I415*H415,2)</f>
        <v>0</v>
      </c>
      <c r="BL415" s="17" t="s">
        <v>139</v>
      </c>
      <c r="BM415" s="143" t="s">
        <v>653</v>
      </c>
    </row>
    <row r="416" spans="2:65" s="1" customFormat="1" ht="24.2" customHeight="1">
      <c r="B416" s="32"/>
      <c r="C416" s="132" t="s">
        <v>654</v>
      </c>
      <c r="D416" s="132" t="s">
        <v>134</v>
      </c>
      <c r="E416" s="133" t="s">
        <v>655</v>
      </c>
      <c r="F416" s="134" t="s">
        <v>656</v>
      </c>
      <c r="G416" s="135" t="s">
        <v>402</v>
      </c>
      <c r="H416" s="136">
        <v>12</v>
      </c>
      <c r="I416" s="137"/>
      <c r="J416" s="138">
        <f>ROUND(I416*H416,2)</f>
        <v>0</v>
      </c>
      <c r="K416" s="134" t="s">
        <v>1</v>
      </c>
      <c r="L416" s="32"/>
      <c r="M416" s="139" t="s">
        <v>1</v>
      </c>
      <c r="N416" s="140" t="s">
        <v>46</v>
      </c>
      <c r="P416" s="141">
        <f>O416*H416</f>
        <v>0</v>
      </c>
      <c r="Q416" s="141">
        <v>1.4999999999999999E-4</v>
      </c>
      <c r="R416" s="141">
        <f>Q416*H416</f>
        <v>1.8E-3</v>
      </c>
      <c r="S416" s="141">
        <v>0</v>
      </c>
      <c r="T416" s="142">
        <f>S416*H416</f>
        <v>0</v>
      </c>
      <c r="AR416" s="143" t="s">
        <v>139</v>
      </c>
      <c r="AT416" s="143" t="s">
        <v>134</v>
      </c>
      <c r="AU416" s="143" t="s">
        <v>91</v>
      </c>
      <c r="AY416" s="17" t="s">
        <v>132</v>
      </c>
      <c r="BE416" s="144">
        <f>IF(N416="základní",J416,0)</f>
        <v>0</v>
      </c>
      <c r="BF416" s="144">
        <f>IF(N416="snížená",J416,0)</f>
        <v>0</v>
      </c>
      <c r="BG416" s="144">
        <f>IF(N416="zákl. přenesená",J416,0)</f>
        <v>0</v>
      </c>
      <c r="BH416" s="144">
        <f>IF(N416="sníž. přenesená",J416,0)</f>
        <v>0</v>
      </c>
      <c r="BI416" s="144">
        <f>IF(N416="nulová",J416,0)</f>
        <v>0</v>
      </c>
      <c r="BJ416" s="17" t="s">
        <v>89</v>
      </c>
      <c r="BK416" s="144">
        <f>ROUND(I416*H416,2)</f>
        <v>0</v>
      </c>
      <c r="BL416" s="17" t="s">
        <v>139</v>
      </c>
      <c r="BM416" s="143" t="s">
        <v>657</v>
      </c>
    </row>
    <row r="417" spans="2:65" s="13" customFormat="1">
      <c r="B417" s="156"/>
      <c r="D417" s="146" t="s">
        <v>141</v>
      </c>
      <c r="E417" s="157" t="s">
        <v>1</v>
      </c>
      <c r="F417" s="158" t="s">
        <v>658</v>
      </c>
      <c r="H417" s="157" t="s">
        <v>1</v>
      </c>
      <c r="I417" s="159"/>
      <c r="L417" s="156"/>
      <c r="M417" s="160"/>
      <c r="T417" s="161"/>
      <c r="AT417" s="157" t="s">
        <v>141</v>
      </c>
      <c r="AU417" s="157" t="s">
        <v>91</v>
      </c>
      <c r="AV417" s="13" t="s">
        <v>89</v>
      </c>
      <c r="AW417" s="13" t="s">
        <v>36</v>
      </c>
      <c r="AX417" s="13" t="s">
        <v>81</v>
      </c>
      <c r="AY417" s="157" t="s">
        <v>132</v>
      </c>
    </row>
    <row r="418" spans="2:65" s="12" customFormat="1">
      <c r="B418" s="145"/>
      <c r="D418" s="146" t="s">
        <v>141</v>
      </c>
      <c r="E418" s="147" t="s">
        <v>1</v>
      </c>
      <c r="F418" s="148" t="s">
        <v>209</v>
      </c>
      <c r="H418" s="149">
        <v>12</v>
      </c>
      <c r="I418" s="150"/>
      <c r="L418" s="145"/>
      <c r="M418" s="151"/>
      <c r="T418" s="152"/>
      <c r="AT418" s="147" t="s">
        <v>141</v>
      </c>
      <c r="AU418" s="147" t="s">
        <v>91</v>
      </c>
      <c r="AV418" s="12" t="s">
        <v>91</v>
      </c>
      <c r="AW418" s="12" t="s">
        <v>36</v>
      </c>
      <c r="AX418" s="12" t="s">
        <v>89</v>
      </c>
      <c r="AY418" s="147" t="s">
        <v>132</v>
      </c>
    </row>
    <row r="419" spans="2:65" s="11" customFormat="1" ht="22.9" customHeight="1">
      <c r="B419" s="120"/>
      <c r="D419" s="121" t="s">
        <v>80</v>
      </c>
      <c r="E419" s="130" t="s">
        <v>194</v>
      </c>
      <c r="F419" s="130" t="s">
        <v>659</v>
      </c>
      <c r="I419" s="123"/>
      <c r="J419" s="131">
        <f>BK419</f>
        <v>0</v>
      </c>
      <c r="L419" s="120"/>
      <c r="M419" s="125"/>
      <c r="P419" s="126">
        <f>SUM(P420:P429)</f>
        <v>0</v>
      </c>
      <c r="R419" s="126">
        <f>SUM(R420:R429)</f>
        <v>5.2919999999999998E-3</v>
      </c>
      <c r="T419" s="127">
        <f>SUM(T420:T429)</f>
        <v>0</v>
      </c>
      <c r="AR419" s="121" t="s">
        <v>89</v>
      </c>
      <c r="AT419" s="128" t="s">
        <v>80</v>
      </c>
      <c r="AU419" s="128" t="s">
        <v>89</v>
      </c>
      <c r="AY419" s="121" t="s">
        <v>132</v>
      </c>
      <c r="BK419" s="129">
        <f>SUM(BK420:BK429)</f>
        <v>0</v>
      </c>
    </row>
    <row r="420" spans="2:65" s="1" customFormat="1" ht="37.9" customHeight="1">
      <c r="B420" s="32"/>
      <c r="C420" s="132" t="s">
        <v>660</v>
      </c>
      <c r="D420" s="132" t="s">
        <v>134</v>
      </c>
      <c r="E420" s="133" t="s">
        <v>661</v>
      </c>
      <c r="F420" s="134" t="s">
        <v>662</v>
      </c>
      <c r="G420" s="135" t="s">
        <v>197</v>
      </c>
      <c r="H420" s="136">
        <v>15.12</v>
      </c>
      <c r="I420" s="137"/>
      <c r="J420" s="138">
        <f>ROUND(I420*H420,2)</f>
        <v>0</v>
      </c>
      <c r="K420" s="134" t="s">
        <v>138</v>
      </c>
      <c r="L420" s="32"/>
      <c r="M420" s="139" t="s">
        <v>1</v>
      </c>
      <c r="N420" s="140" t="s">
        <v>46</v>
      </c>
      <c r="P420" s="141">
        <f>O420*H420</f>
        <v>0</v>
      </c>
      <c r="Q420" s="141">
        <v>1.0000000000000001E-5</v>
      </c>
      <c r="R420" s="141">
        <f>Q420*H420</f>
        <v>1.5120000000000002E-4</v>
      </c>
      <c r="S420" s="141">
        <v>0</v>
      </c>
      <c r="T420" s="142">
        <f>S420*H420</f>
        <v>0</v>
      </c>
      <c r="AR420" s="143" t="s">
        <v>139</v>
      </c>
      <c r="AT420" s="143" t="s">
        <v>134</v>
      </c>
      <c r="AU420" s="143" t="s">
        <v>91</v>
      </c>
      <c r="AY420" s="17" t="s">
        <v>132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7" t="s">
        <v>89</v>
      </c>
      <c r="BK420" s="144">
        <f>ROUND(I420*H420,2)</f>
        <v>0</v>
      </c>
      <c r="BL420" s="17" t="s">
        <v>139</v>
      </c>
      <c r="BM420" s="143" t="s">
        <v>663</v>
      </c>
    </row>
    <row r="421" spans="2:65" s="12" customFormat="1">
      <c r="B421" s="145"/>
      <c r="D421" s="146" t="s">
        <v>141</v>
      </c>
      <c r="E421" s="147" t="s">
        <v>1</v>
      </c>
      <c r="F421" s="148" t="s">
        <v>664</v>
      </c>
      <c r="H421" s="149">
        <v>15.12</v>
      </c>
      <c r="I421" s="150"/>
      <c r="L421" s="145"/>
      <c r="M421" s="151"/>
      <c r="T421" s="152"/>
      <c r="AT421" s="147" t="s">
        <v>141</v>
      </c>
      <c r="AU421" s="147" t="s">
        <v>91</v>
      </c>
      <c r="AV421" s="12" t="s">
        <v>91</v>
      </c>
      <c r="AW421" s="12" t="s">
        <v>36</v>
      </c>
      <c r="AX421" s="12" t="s">
        <v>89</v>
      </c>
      <c r="AY421" s="147" t="s">
        <v>132</v>
      </c>
    </row>
    <row r="422" spans="2:65" s="1" customFormat="1" ht="55.5" customHeight="1">
      <c r="B422" s="32"/>
      <c r="C422" s="132" t="s">
        <v>665</v>
      </c>
      <c r="D422" s="132" t="s">
        <v>134</v>
      </c>
      <c r="E422" s="133" t="s">
        <v>666</v>
      </c>
      <c r="F422" s="134" t="s">
        <v>667</v>
      </c>
      <c r="G422" s="135" t="s">
        <v>197</v>
      </c>
      <c r="H422" s="136">
        <v>15.12</v>
      </c>
      <c r="I422" s="137"/>
      <c r="J422" s="138">
        <f>ROUND(I422*H422,2)</f>
        <v>0</v>
      </c>
      <c r="K422" s="134" t="s">
        <v>138</v>
      </c>
      <c r="L422" s="32"/>
      <c r="M422" s="139" t="s">
        <v>1</v>
      </c>
      <c r="N422" s="140" t="s">
        <v>46</v>
      </c>
      <c r="P422" s="141">
        <f>O422*H422</f>
        <v>0</v>
      </c>
      <c r="Q422" s="141">
        <v>3.4000000000000002E-4</v>
      </c>
      <c r="R422" s="141">
        <f>Q422*H422</f>
        <v>5.1408000000000001E-3</v>
      </c>
      <c r="S422" s="141">
        <v>0</v>
      </c>
      <c r="T422" s="142">
        <f>S422*H422</f>
        <v>0</v>
      </c>
      <c r="AR422" s="143" t="s">
        <v>139</v>
      </c>
      <c r="AT422" s="143" t="s">
        <v>134</v>
      </c>
      <c r="AU422" s="143" t="s">
        <v>91</v>
      </c>
      <c r="AY422" s="17" t="s">
        <v>132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7" t="s">
        <v>89</v>
      </c>
      <c r="BK422" s="144">
        <f>ROUND(I422*H422,2)</f>
        <v>0</v>
      </c>
      <c r="BL422" s="17" t="s">
        <v>139</v>
      </c>
      <c r="BM422" s="143" t="s">
        <v>668</v>
      </c>
    </row>
    <row r="423" spans="2:65" s="12" customFormat="1">
      <c r="B423" s="145"/>
      <c r="D423" s="146" t="s">
        <v>141</v>
      </c>
      <c r="E423" s="147" t="s">
        <v>1</v>
      </c>
      <c r="F423" s="148" t="s">
        <v>664</v>
      </c>
      <c r="H423" s="149">
        <v>15.12</v>
      </c>
      <c r="I423" s="150"/>
      <c r="L423" s="145"/>
      <c r="M423" s="151"/>
      <c r="T423" s="152"/>
      <c r="AT423" s="147" t="s">
        <v>141</v>
      </c>
      <c r="AU423" s="147" t="s">
        <v>91</v>
      </c>
      <c r="AV423" s="12" t="s">
        <v>91</v>
      </c>
      <c r="AW423" s="12" t="s">
        <v>36</v>
      </c>
      <c r="AX423" s="12" t="s">
        <v>89</v>
      </c>
      <c r="AY423" s="147" t="s">
        <v>132</v>
      </c>
    </row>
    <row r="424" spans="2:65" s="1" customFormat="1" ht="37.9" customHeight="1">
      <c r="B424" s="32"/>
      <c r="C424" s="132" t="s">
        <v>669</v>
      </c>
      <c r="D424" s="132" t="s">
        <v>134</v>
      </c>
      <c r="E424" s="133" t="s">
        <v>670</v>
      </c>
      <c r="F424" s="134" t="s">
        <v>671</v>
      </c>
      <c r="G424" s="135" t="s">
        <v>197</v>
      </c>
      <c r="H424" s="136">
        <v>15.12</v>
      </c>
      <c r="I424" s="137"/>
      <c r="J424" s="138">
        <f>ROUND(I424*H424,2)</f>
        <v>0</v>
      </c>
      <c r="K424" s="134" t="s">
        <v>1</v>
      </c>
      <c r="L424" s="32"/>
      <c r="M424" s="139" t="s">
        <v>1</v>
      </c>
      <c r="N424" s="140" t="s">
        <v>46</v>
      </c>
      <c r="P424" s="141">
        <f>O424*H424</f>
        <v>0</v>
      </c>
      <c r="Q424" s="141">
        <v>0</v>
      </c>
      <c r="R424" s="141">
        <f>Q424*H424</f>
        <v>0</v>
      </c>
      <c r="S424" s="141">
        <v>0</v>
      </c>
      <c r="T424" s="142">
        <f>S424*H424</f>
        <v>0</v>
      </c>
      <c r="AR424" s="143" t="s">
        <v>139</v>
      </c>
      <c r="AT424" s="143" t="s">
        <v>134</v>
      </c>
      <c r="AU424" s="143" t="s">
        <v>91</v>
      </c>
      <c r="AY424" s="17" t="s">
        <v>132</v>
      </c>
      <c r="BE424" s="144">
        <f>IF(N424="základní",J424,0)</f>
        <v>0</v>
      </c>
      <c r="BF424" s="144">
        <f>IF(N424="snížená",J424,0)</f>
        <v>0</v>
      </c>
      <c r="BG424" s="144">
        <f>IF(N424="zákl. přenesená",J424,0)</f>
        <v>0</v>
      </c>
      <c r="BH424" s="144">
        <f>IF(N424="sníž. přenesená",J424,0)</f>
        <v>0</v>
      </c>
      <c r="BI424" s="144">
        <f>IF(N424="nulová",J424,0)</f>
        <v>0</v>
      </c>
      <c r="BJ424" s="17" t="s">
        <v>89</v>
      </c>
      <c r="BK424" s="144">
        <f>ROUND(I424*H424,2)</f>
        <v>0</v>
      </c>
      <c r="BL424" s="17" t="s">
        <v>139</v>
      </c>
      <c r="BM424" s="143" t="s">
        <v>672</v>
      </c>
    </row>
    <row r="425" spans="2:65" s="12" customFormat="1">
      <c r="B425" s="145"/>
      <c r="D425" s="146" t="s">
        <v>141</v>
      </c>
      <c r="E425" s="147" t="s">
        <v>1</v>
      </c>
      <c r="F425" s="148" t="s">
        <v>664</v>
      </c>
      <c r="H425" s="149">
        <v>15.12</v>
      </c>
      <c r="I425" s="150"/>
      <c r="L425" s="145"/>
      <c r="M425" s="151"/>
      <c r="T425" s="152"/>
      <c r="AT425" s="147" t="s">
        <v>141</v>
      </c>
      <c r="AU425" s="147" t="s">
        <v>91</v>
      </c>
      <c r="AV425" s="12" t="s">
        <v>91</v>
      </c>
      <c r="AW425" s="12" t="s">
        <v>36</v>
      </c>
      <c r="AX425" s="12" t="s">
        <v>89</v>
      </c>
      <c r="AY425" s="147" t="s">
        <v>132</v>
      </c>
    </row>
    <row r="426" spans="2:65" s="1" customFormat="1" ht="24.2" customHeight="1">
      <c r="B426" s="32"/>
      <c r="C426" s="132" t="s">
        <v>673</v>
      </c>
      <c r="D426" s="132" t="s">
        <v>134</v>
      </c>
      <c r="E426" s="133" t="s">
        <v>674</v>
      </c>
      <c r="F426" s="134" t="s">
        <v>675</v>
      </c>
      <c r="G426" s="135" t="s">
        <v>197</v>
      </c>
      <c r="H426" s="136">
        <v>15.12</v>
      </c>
      <c r="I426" s="137"/>
      <c r="J426" s="138">
        <f>ROUND(I426*H426,2)</f>
        <v>0</v>
      </c>
      <c r="K426" s="134" t="s">
        <v>138</v>
      </c>
      <c r="L426" s="32"/>
      <c r="M426" s="139" t="s">
        <v>1</v>
      </c>
      <c r="N426" s="140" t="s">
        <v>46</v>
      </c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143" t="s">
        <v>139</v>
      </c>
      <c r="AT426" s="143" t="s">
        <v>134</v>
      </c>
      <c r="AU426" s="143" t="s">
        <v>91</v>
      </c>
      <c r="AY426" s="17" t="s">
        <v>132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7" t="s">
        <v>89</v>
      </c>
      <c r="BK426" s="144">
        <f>ROUND(I426*H426,2)</f>
        <v>0</v>
      </c>
      <c r="BL426" s="17" t="s">
        <v>139</v>
      </c>
      <c r="BM426" s="143" t="s">
        <v>676</v>
      </c>
    </row>
    <row r="427" spans="2:65" s="12" customFormat="1">
      <c r="B427" s="145"/>
      <c r="D427" s="146" t="s">
        <v>141</v>
      </c>
      <c r="E427" s="147" t="s">
        <v>1</v>
      </c>
      <c r="F427" s="148" t="s">
        <v>664</v>
      </c>
      <c r="H427" s="149">
        <v>15.12</v>
      </c>
      <c r="I427" s="150"/>
      <c r="L427" s="145"/>
      <c r="M427" s="151"/>
      <c r="T427" s="152"/>
      <c r="AT427" s="147" t="s">
        <v>141</v>
      </c>
      <c r="AU427" s="147" t="s">
        <v>91</v>
      </c>
      <c r="AV427" s="12" t="s">
        <v>91</v>
      </c>
      <c r="AW427" s="12" t="s">
        <v>36</v>
      </c>
      <c r="AX427" s="12" t="s">
        <v>89</v>
      </c>
      <c r="AY427" s="147" t="s">
        <v>132</v>
      </c>
    </row>
    <row r="428" spans="2:65" s="1" customFormat="1" ht="55.5" customHeight="1">
      <c r="B428" s="32"/>
      <c r="C428" s="132" t="s">
        <v>677</v>
      </c>
      <c r="D428" s="132" t="s">
        <v>134</v>
      </c>
      <c r="E428" s="133" t="s">
        <v>678</v>
      </c>
      <c r="F428" s="134" t="s">
        <v>679</v>
      </c>
      <c r="G428" s="135" t="s">
        <v>137</v>
      </c>
      <c r="H428" s="136">
        <v>19.940000000000001</v>
      </c>
      <c r="I428" s="137"/>
      <c r="J428" s="138">
        <f>ROUND(I428*H428,2)</f>
        <v>0</v>
      </c>
      <c r="K428" s="134" t="s">
        <v>138</v>
      </c>
      <c r="L428" s="32"/>
      <c r="M428" s="139" t="s">
        <v>1</v>
      </c>
      <c r="N428" s="140" t="s">
        <v>46</v>
      </c>
      <c r="P428" s="141">
        <f>O428*H428</f>
        <v>0</v>
      </c>
      <c r="Q428" s="141">
        <v>0</v>
      </c>
      <c r="R428" s="141">
        <f>Q428*H428</f>
        <v>0</v>
      </c>
      <c r="S428" s="141">
        <v>0</v>
      </c>
      <c r="T428" s="142">
        <f>S428*H428</f>
        <v>0</v>
      </c>
      <c r="AR428" s="143" t="s">
        <v>139</v>
      </c>
      <c r="AT428" s="143" t="s">
        <v>134</v>
      </c>
      <c r="AU428" s="143" t="s">
        <v>91</v>
      </c>
      <c r="AY428" s="17" t="s">
        <v>132</v>
      </c>
      <c r="BE428" s="144">
        <f>IF(N428="základní",J428,0)</f>
        <v>0</v>
      </c>
      <c r="BF428" s="144">
        <f>IF(N428="snížená",J428,0)</f>
        <v>0</v>
      </c>
      <c r="BG428" s="144">
        <f>IF(N428="zákl. přenesená",J428,0)</f>
        <v>0</v>
      </c>
      <c r="BH428" s="144">
        <f>IF(N428="sníž. přenesená",J428,0)</f>
        <v>0</v>
      </c>
      <c r="BI428" s="144">
        <f>IF(N428="nulová",J428,0)</f>
        <v>0</v>
      </c>
      <c r="BJ428" s="17" t="s">
        <v>89</v>
      </c>
      <c r="BK428" s="144">
        <f>ROUND(I428*H428,2)</f>
        <v>0</v>
      </c>
      <c r="BL428" s="17" t="s">
        <v>139</v>
      </c>
      <c r="BM428" s="143" t="s">
        <v>680</v>
      </c>
    </row>
    <row r="429" spans="2:65" s="12" customFormat="1">
      <c r="B429" s="145"/>
      <c r="D429" s="146" t="s">
        <v>141</v>
      </c>
      <c r="E429" s="147" t="s">
        <v>1</v>
      </c>
      <c r="F429" s="148" t="s">
        <v>681</v>
      </c>
      <c r="H429" s="149">
        <v>19.940000000000001</v>
      </c>
      <c r="I429" s="150"/>
      <c r="L429" s="145"/>
      <c r="M429" s="151"/>
      <c r="T429" s="152"/>
      <c r="AT429" s="147" t="s">
        <v>141</v>
      </c>
      <c r="AU429" s="147" t="s">
        <v>91</v>
      </c>
      <c r="AV429" s="12" t="s">
        <v>91</v>
      </c>
      <c r="AW429" s="12" t="s">
        <v>36</v>
      </c>
      <c r="AX429" s="12" t="s">
        <v>89</v>
      </c>
      <c r="AY429" s="147" t="s">
        <v>132</v>
      </c>
    </row>
    <row r="430" spans="2:65" s="11" customFormat="1" ht="22.9" customHeight="1">
      <c r="B430" s="120"/>
      <c r="D430" s="121" t="s">
        <v>80</v>
      </c>
      <c r="E430" s="130" t="s">
        <v>682</v>
      </c>
      <c r="F430" s="130" t="s">
        <v>683</v>
      </c>
      <c r="I430" s="123"/>
      <c r="J430" s="131">
        <f>BK430</f>
        <v>0</v>
      </c>
      <c r="L430" s="120"/>
      <c r="M430" s="125"/>
      <c r="P430" s="126">
        <f>SUM(P431:P442)</f>
        <v>0</v>
      </c>
      <c r="R430" s="126">
        <f>SUM(R431:R442)</f>
        <v>0</v>
      </c>
      <c r="T430" s="127">
        <f>SUM(T431:T442)</f>
        <v>0</v>
      </c>
      <c r="AR430" s="121" t="s">
        <v>89</v>
      </c>
      <c r="AT430" s="128" t="s">
        <v>80</v>
      </c>
      <c r="AU430" s="128" t="s">
        <v>89</v>
      </c>
      <c r="AY430" s="121" t="s">
        <v>132</v>
      </c>
      <c r="BK430" s="129">
        <f>SUM(BK431:BK442)</f>
        <v>0</v>
      </c>
    </row>
    <row r="431" spans="2:65" s="1" customFormat="1" ht="37.9" customHeight="1">
      <c r="B431" s="32"/>
      <c r="C431" s="132" t="s">
        <v>684</v>
      </c>
      <c r="D431" s="132" t="s">
        <v>134</v>
      </c>
      <c r="E431" s="133" t="s">
        <v>685</v>
      </c>
      <c r="F431" s="134" t="s">
        <v>686</v>
      </c>
      <c r="G431" s="135" t="s">
        <v>268</v>
      </c>
      <c r="H431" s="136">
        <v>75.352999999999994</v>
      </c>
      <c r="I431" s="137"/>
      <c r="J431" s="138">
        <f>ROUND(I431*H431,2)</f>
        <v>0</v>
      </c>
      <c r="K431" s="134" t="s">
        <v>138</v>
      </c>
      <c r="L431" s="32"/>
      <c r="M431" s="139" t="s">
        <v>1</v>
      </c>
      <c r="N431" s="140" t="s">
        <v>46</v>
      </c>
      <c r="P431" s="141">
        <f>O431*H431</f>
        <v>0</v>
      </c>
      <c r="Q431" s="141">
        <v>0</v>
      </c>
      <c r="R431" s="141">
        <f>Q431*H431</f>
        <v>0</v>
      </c>
      <c r="S431" s="141">
        <v>0</v>
      </c>
      <c r="T431" s="142">
        <f>S431*H431</f>
        <v>0</v>
      </c>
      <c r="AR431" s="143" t="s">
        <v>139</v>
      </c>
      <c r="AT431" s="143" t="s">
        <v>134</v>
      </c>
      <c r="AU431" s="143" t="s">
        <v>91</v>
      </c>
      <c r="AY431" s="17" t="s">
        <v>132</v>
      </c>
      <c r="BE431" s="144">
        <f>IF(N431="základní",J431,0)</f>
        <v>0</v>
      </c>
      <c r="BF431" s="144">
        <f>IF(N431="snížená",J431,0)</f>
        <v>0</v>
      </c>
      <c r="BG431" s="144">
        <f>IF(N431="zákl. přenesená",J431,0)</f>
        <v>0</v>
      </c>
      <c r="BH431" s="144">
        <f>IF(N431="sníž. přenesená",J431,0)</f>
        <v>0</v>
      </c>
      <c r="BI431" s="144">
        <f>IF(N431="nulová",J431,0)</f>
        <v>0</v>
      </c>
      <c r="BJ431" s="17" t="s">
        <v>89</v>
      </c>
      <c r="BK431" s="144">
        <f>ROUND(I431*H431,2)</f>
        <v>0</v>
      </c>
      <c r="BL431" s="17" t="s">
        <v>139</v>
      </c>
      <c r="BM431" s="143" t="s">
        <v>687</v>
      </c>
    </row>
    <row r="432" spans="2:65" s="1" customFormat="1" ht="37.9" customHeight="1">
      <c r="B432" s="32"/>
      <c r="C432" s="132" t="s">
        <v>688</v>
      </c>
      <c r="D432" s="132" t="s">
        <v>134</v>
      </c>
      <c r="E432" s="133" t="s">
        <v>689</v>
      </c>
      <c r="F432" s="134" t="s">
        <v>690</v>
      </c>
      <c r="G432" s="135" t="s">
        <v>268</v>
      </c>
      <c r="H432" s="136">
        <v>527.471</v>
      </c>
      <c r="I432" s="137"/>
      <c r="J432" s="138">
        <f>ROUND(I432*H432,2)</f>
        <v>0</v>
      </c>
      <c r="K432" s="134" t="s">
        <v>138</v>
      </c>
      <c r="L432" s="32"/>
      <c r="M432" s="139" t="s">
        <v>1</v>
      </c>
      <c r="N432" s="140" t="s">
        <v>46</v>
      </c>
      <c r="P432" s="141">
        <f>O432*H432</f>
        <v>0</v>
      </c>
      <c r="Q432" s="141">
        <v>0</v>
      </c>
      <c r="R432" s="141">
        <f>Q432*H432</f>
        <v>0</v>
      </c>
      <c r="S432" s="141">
        <v>0</v>
      </c>
      <c r="T432" s="142">
        <f>S432*H432</f>
        <v>0</v>
      </c>
      <c r="AR432" s="143" t="s">
        <v>139</v>
      </c>
      <c r="AT432" s="143" t="s">
        <v>134</v>
      </c>
      <c r="AU432" s="143" t="s">
        <v>91</v>
      </c>
      <c r="AY432" s="17" t="s">
        <v>132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7" t="s">
        <v>89</v>
      </c>
      <c r="BK432" s="144">
        <f>ROUND(I432*H432,2)</f>
        <v>0</v>
      </c>
      <c r="BL432" s="17" t="s">
        <v>139</v>
      </c>
      <c r="BM432" s="143" t="s">
        <v>691</v>
      </c>
    </row>
    <row r="433" spans="2:65" s="13" customFormat="1">
      <c r="B433" s="156"/>
      <c r="D433" s="146" t="s">
        <v>141</v>
      </c>
      <c r="E433" s="157" t="s">
        <v>1</v>
      </c>
      <c r="F433" s="158" t="s">
        <v>692</v>
      </c>
      <c r="H433" s="157" t="s">
        <v>1</v>
      </c>
      <c r="I433" s="159"/>
      <c r="L433" s="156"/>
      <c r="M433" s="160"/>
      <c r="T433" s="161"/>
      <c r="AT433" s="157" t="s">
        <v>141</v>
      </c>
      <c r="AU433" s="157" t="s">
        <v>91</v>
      </c>
      <c r="AV433" s="13" t="s">
        <v>89</v>
      </c>
      <c r="AW433" s="13" t="s">
        <v>36</v>
      </c>
      <c r="AX433" s="13" t="s">
        <v>81</v>
      </c>
      <c r="AY433" s="157" t="s">
        <v>132</v>
      </c>
    </row>
    <row r="434" spans="2:65" s="12" customFormat="1">
      <c r="B434" s="145"/>
      <c r="D434" s="146" t="s">
        <v>141</v>
      </c>
      <c r="E434" s="147" t="s">
        <v>1</v>
      </c>
      <c r="F434" s="148" t="s">
        <v>693</v>
      </c>
      <c r="H434" s="149">
        <v>527.471</v>
      </c>
      <c r="I434" s="150"/>
      <c r="L434" s="145"/>
      <c r="M434" s="151"/>
      <c r="T434" s="152"/>
      <c r="AT434" s="147" t="s">
        <v>141</v>
      </c>
      <c r="AU434" s="147" t="s">
        <v>91</v>
      </c>
      <c r="AV434" s="12" t="s">
        <v>91</v>
      </c>
      <c r="AW434" s="12" t="s">
        <v>36</v>
      </c>
      <c r="AX434" s="12" t="s">
        <v>89</v>
      </c>
      <c r="AY434" s="147" t="s">
        <v>132</v>
      </c>
    </row>
    <row r="435" spans="2:65" s="1" customFormat="1" ht="44.25" customHeight="1">
      <c r="B435" s="32"/>
      <c r="C435" s="132" t="s">
        <v>694</v>
      </c>
      <c r="D435" s="194" t="s">
        <v>134</v>
      </c>
      <c r="E435" s="133" t="s">
        <v>695</v>
      </c>
      <c r="F435" s="134" t="s">
        <v>696</v>
      </c>
      <c r="G435" s="135" t="s">
        <v>268</v>
      </c>
      <c r="H435" s="136">
        <v>13.271000000000001</v>
      </c>
      <c r="I435" s="137"/>
      <c r="J435" s="138">
        <f>ROUND(I435*H435,2)</f>
        <v>0</v>
      </c>
      <c r="K435" s="195" t="s">
        <v>269</v>
      </c>
      <c r="L435" s="32"/>
      <c r="M435" s="139" t="s">
        <v>1</v>
      </c>
      <c r="N435" s="140" t="s">
        <v>46</v>
      </c>
      <c r="P435" s="141">
        <f>O435*H435</f>
        <v>0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AR435" s="143" t="s">
        <v>139</v>
      </c>
      <c r="AT435" s="143" t="s">
        <v>134</v>
      </c>
      <c r="AU435" s="143" t="s">
        <v>91</v>
      </c>
      <c r="AY435" s="17" t="s">
        <v>132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7" t="s">
        <v>89</v>
      </c>
      <c r="BK435" s="144">
        <f>ROUND(I435*H435,2)</f>
        <v>0</v>
      </c>
      <c r="BL435" s="17" t="s">
        <v>139</v>
      </c>
      <c r="BM435" s="143" t="s">
        <v>697</v>
      </c>
    </row>
    <row r="436" spans="2:65" s="12" customFormat="1">
      <c r="B436" s="145"/>
      <c r="D436" s="146" t="s">
        <v>141</v>
      </c>
      <c r="E436" s="147" t="s">
        <v>1</v>
      </c>
      <c r="F436" s="148" t="s">
        <v>698</v>
      </c>
      <c r="H436" s="149">
        <v>11.178000000000001</v>
      </c>
      <c r="I436" s="150"/>
      <c r="L436" s="145"/>
      <c r="M436" s="151"/>
      <c r="T436" s="152"/>
      <c r="AT436" s="147" t="s">
        <v>141</v>
      </c>
      <c r="AU436" s="147" t="s">
        <v>91</v>
      </c>
      <c r="AV436" s="12" t="s">
        <v>91</v>
      </c>
      <c r="AW436" s="12" t="s">
        <v>36</v>
      </c>
      <c r="AX436" s="12" t="s">
        <v>81</v>
      </c>
      <c r="AY436" s="147" t="s">
        <v>132</v>
      </c>
    </row>
    <row r="437" spans="2:65" s="12" customFormat="1">
      <c r="B437" s="145"/>
      <c r="D437" s="146" t="s">
        <v>141</v>
      </c>
      <c r="E437" s="147" t="s">
        <v>1</v>
      </c>
      <c r="F437" s="148" t="s">
        <v>699</v>
      </c>
      <c r="H437" s="149">
        <v>2.093</v>
      </c>
      <c r="I437" s="150"/>
      <c r="L437" s="145"/>
      <c r="M437" s="151"/>
      <c r="T437" s="152"/>
      <c r="AT437" s="147" t="s">
        <v>141</v>
      </c>
      <c r="AU437" s="147" t="s">
        <v>91</v>
      </c>
      <c r="AV437" s="12" t="s">
        <v>91</v>
      </c>
      <c r="AW437" s="12" t="s">
        <v>36</v>
      </c>
      <c r="AX437" s="12" t="s">
        <v>81</v>
      </c>
      <c r="AY437" s="147" t="s">
        <v>132</v>
      </c>
    </row>
    <row r="438" spans="2:65" s="14" customFormat="1">
      <c r="B438" s="162"/>
      <c r="D438" s="146" t="s">
        <v>141</v>
      </c>
      <c r="E438" s="163" t="s">
        <v>1</v>
      </c>
      <c r="F438" s="164" t="s">
        <v>153</v>
      </c>
      <c r="H438" s="165">
        <v>13.271000000000001</v>
      </c>
      <c r="I438" s="166"/>
      <c r="L438" s="162"/>
      <c r="M438" s="167"/>
      <c r="T438" s="168"/>
      <c r="AT438" s="163" t="s">
        <v>141</v>
      </c>
      <c r="AU438" s="163" t="s">
        <v>91</v>
      </c>
      <c r="AV438" s="14" t="s">
        <v>139</v>
      </c>
      <c r="AW438" s="14" t="s">
        <v>36</v>
      </c>
      <c r="AX438" s="14" t="s">
        <v>89</v>
      </c>
      <c r="AY438" s="163" t="s">
        <v>132</v>
      </c>
    </row>
    <row r="439" spans="2:65" s="1" customFormat="1" ht="44.25" customHeight="1">
      <c r="B439" s="32"/>
      <c r="C439" s="132" t="s">
        <v>700</v>
      </c>
      <c r="D439" s="194" t="s">
        <v>134</v>
      </c>
      <c r="E439" s="133" t="s">
        <v>701</v>
      </c>
      <c r="F439" s="134" t="s">
        <v>702</v>
      </c>
      <c r="G439" s="135" t="s">
        <v>268</v>
      </c>
      <c r="H439" s="136">
        <v>2.9089999999999998</v>
      </c>
      <c r="I439" s="137"/>
      <c r="J439" s="138">
        <f>ROUND(I439*H439,2)</f>
        <v>0</v>
      </c>
      <c r="K439" s="195" t="s">
        <v>269</v>
      </c>
      <c r="L439" s="32"/>
      <c r="M439" s="139" t="s">
        <v>1</v>
      </c>
      <c r="N439" s="140" t="s">
        <v>46</v>
      </c>
      <c r="P439" s="141">
        <f>O439*H439</f>
        <v>0</v>
      </c>
      <c r="Q439" s="141">
        <v>0</v>
      </c>
      <c r="R439" s="141">
        <f>Q439*H439</f>
        <v>0</v>
      </c>
      <c r="S439" s="141">
        <v>0</v>
      </c>
      <c r="T439" s="142">
        <f>S439*H439</f>
        <v>0</v>
      </c>
      <c r="AR439" s="143" t="s">
        <v>139</v>
      </c>
      <c r="AT439" s="143" t="s">
        <v>134</v>
      </c>
      <c r="AU439" s="143" t="s">
        <v>91</v>
      </c>
      <c r="AY439" s="17" t="s">
        <v>132</v>
      </c>
      <c r="BE439" s="144">
        <f>IF(N439="základní",J439,0)</f>
        <v>0</v>
      </c>
      <c r="BF439" s="144">
        <f>IF(N439="snížená",J439,0)</f>
        <v>0</v>
      </c>
      <c r="BG439" s="144">
        <f>IF(N439="zákl. přenesená",J439,0)</f>
        <v>0</v>
      </c>
      <c r="BH439" s="144">
        <f>IF(N439="sníž. přenesená",J439,0)</f>
        <v>0</v>
      </c>
      <c r="BI439" s="144">
        <f>IF(N439="nulová",J439,0)</f>
        <v>0</v>
      </c>
      <c r="BJ439" s="17" t="s">
        <v>89</v>
      </c>
      <c r="BK439" s="144">
        <f>ROUND(I439*H439,2)</f>
        <v>0</v>
      </c>
      <c r="BL439" s="17" t="s">
        <v>139</v>
      </c>
      <c r="BM439" s="143" t="s">
        <v>703</v>
      </c>
    </row>
    <row r="440" spans="2:65" s="12" customFormat="1">
      <c r="B440" s="145"/>
      <c r="D440" s="146" t="s">
        <v>141</v>
      </c>
      <c r="E440" s="147" t="s">
        <v>1</v>
      </c>
      <c r="F440" s="148" t="s">
        <v>704</v>
      </c>
      <c r="H440" s="149">
        <v>2.9089999999999998</v>
      </c>
      <c r="I440" s="150"/>
      <c r="L440" s="145"/>
      <c r="M440" s="151"/>
      <c r="T440" s="152"/>
      <c r="AT440" s="147" t="s">
        <v>141</v>
      </c>
      <c r="AU440" s="147" t="s">
        <v>91</v>
      </c>
      <c r="AV440" s="12" t="s">
        <v>91</v>
      </c>
      <c r="AW440" s="12" t="s">
        <v>36</v>
      </c>
      <c r="AX440" s="12" t="s">
        <v>89</v>
      </c>
      <c r="AY440" s="147" t="s">
        <v>132</v>
      </c>
    </row>
    <row r="441" spans="2:65" s="1" customFormat="1" ht="44.25" customHeight="1">
      <c r="B441" s="32"/>
      <c r="C441" s="132" t="s">
        <v>705</v>
      </c>
      <c r="D441" s="194" t="s">
        <v>134</v>
      </c>
      <c r="E441" s="133" t="s">
        <v>706</v>
      </c>
      <c r="F441" s="134" t="s">
        <v>267</v>
      </c>
      <c r="G441" s="135" t="s">
        <v>268</v>
      </c>
      <c r="H441" s="136">
        <v>54.289000000000001</v>
      </c>
      <c r="I441" s="137"/>
      <c r="J441" s="138">
        <f>ROUND(I441*H441,2)</f>
        <v>0</v>
      </c>
      <c r="K441" s="195" t="s">
        <v>269</v>
      </c>
      <c r="L441" s="32"/>
      <c r="M441" s="139" t="s">
        <v>1</v>
      </c>
      <c r="N441" s="140" t="s">
        <v>46</v>
      </c>
      <c r="P441" s="141">
        <f>O441*H441</f>
        <v>0</v>
      </c>
      <c r="Q441" s="141">
        <v>0</v>
      </c>
      <c r="R441" s="141">
        <f>Q441*H441</f>
        <v>0</v>
      </c>
      <c r="S441" s="141">
        <v>0</v>
      </c>
      <c r="T441" s="142">
        <f>S441*H441</f>
        <v>0</v>
      </c>
      <c r="AR441" s="143" t="s">
        <v>139</v>
      </c>
      <c r="AT441" s="143" t="s">
        <v>134</v>
      </c>
      <c r="AU441" s="143" t="s">
        <v>91</v>
      </c>
      <c r="AY441" s="17" t="s">
        <v>132</v>
      </c>
      <c r="BE441" s="144">
        <f>IF(N441="základní",J441,0)</f>
        <v>0</v>
      </c>
      <c r="BF441" s="144">
        <f>IF(N441="snížená",J441,0)</f>
        <v>0</v>
      </c>
      <c r="BG441" s="144">
        <f>IF(N441="zákl. přenesená",J441,0)</f>
        <v>0</v>
      </c>
      <c r="BH441" s="144">
        <f>IF(N441="sníž. přenesená",J441,0)</f>
        <v>0</v>
      </c>
      <c r="BI441" s="144">
        <f>IF(N441="nulová",J441,0)</f>
        <v>0</v>
      </c>
      <c r="BJ441" s="17" t="s">
        <v>89</v>
      </c>
      <c r="BK441" s="144">
        <f>ROUND(I441*H441,2)</f>
        <v>0</v>
      </c>
      <c r="BL441" s="17" t="s">
        <v>139</v>
      </c>
      <c r="BM441" s="143" t="s">
        <v>707</v>
      </c>
    </row>
    <row r="442" spans="2:65" s="12" customFormat="1">
      <c r="B442" s="145"/>
      <c r="D442" s="146" t="s">
        <v>141</v>
      </c>
      <c r="E442" s="147" t="s">
        <v>1</v>
      </c>
      <c r="F442" s="148" t="s">
        <v>708</v>
      </c>
      <c r="H442" s="149">
        <v>54.289000000000001</v>
      </c>
      <c r="I442" s="150"/>
      <c r="L442" s="145"/>
      <c r="M442" s="151"/>
      <c r="T442" s="152"/>
      <c r="AT442" s="147" t="s">
        <v>141</v>
      </c>
      <c r="AU442" s="147" t="s">
        <v>91</v>
      </c>
      <c r="AV442" s="12" t="s">
        <v>91</v>
      </c>
      <c r="AW442" s="12" t="s">
        <v>36</v>
      </c>
      <c r="AX442" s="12" t="s">
        <v>89</v>
      </c>
      <c r="AY442" s="147" t="s">
        <v>132</v>
      </c>
    </row>
    <row r="443" spans="2:65" s="11" customFormat="1" ht="22.9" customHeight="1">
      <c r="B443" s="120"/>
      <c r="D443" s="121" t="s">
        <v>80</v>
      </c>
      <c r="E443" s="130" t="s">
        <v>709</v>
      </c>
      <c r="F443" s="130" t="s">
        <v>710</v>
      </c>
      <c r="I443" s="123"/>
      <c r="J443" s="131">
        <f>BK443</f>
        <v>0</v>
      </c>
      <c r="L443" s="120"/>
      <c r="M443" s="125"/>
      <c r="P443" s="126">
        <f>P444</f>
        <v>0</v>
      </c>
      <c r="R443" s="126">
        <f>R444</f>
        <v>0</v>
      </c>
      <c r="T443" s="127">
        <f>T444</f>
        <v>0</v>
      </c>
      <c r="AR443" s="121" t="s">
        <v>89</v>
      </c>
      <c r="AT443" s="128" t="s">
        <v>80</v>
      </c>
      <c r="AU443" s="128" t="s">
        <v>89</v>
      </c>
      <c r="AY443" s="121" t="s">
        <v>132</v>
      </c>
      <c r="BK443" s="129">
        <f>BK444</f>
        <v>0</v>
      </c>
    </row>
    <row r="444" spans="2:65" s="1" customFormat="1" ht="49.15" customHeight="1">
      <c r="B444" s="32"/>
      <c r="C444" s="132" t="s">
        <v>711</v>
      </c>
      <c r="D444" s="194" t="s">
        <v>134</v>
      </c>
      <c r="E444" s="133" t="s">
        <v>712</v>
      </c>
      <c r="F444" s="134" t="s">
        <v>713</v>
      </c>
      <c r="G444" s="135" t="s">
        <v>268</v>
      </c>
      <c r="H444" s="136">
        <v>290.50599999999997</v>
      </c>
      <c r="I444" s="137"/>
      <c r="J444" s="138">
        <f>ROUND(I444*H444,2)</f>
        <v>0</v>
      </c>
      <c r="K444" s="195" t="s">
        <v>269</v>
      </c>
      <c r="L444" s="32"/>
      <c r="M444" s="139" t="s">
        <v>1</v>
      </c>
      <c r="N444" s="140" t="s">
        <v>46</v>
      </c>
      <c r="P444" s="141">
        <f>O444*H444</f>
        <v>0</v>
      </c>
      <c r="Q444" s="141">
        <v>0</v>
      </c>
      <c r="R444" s="141">
        <f>Q444*H444</f>
        <v>0</v>
      </c>
      <c r="S444" s="141">
        <v>0</v>
      </c>
      <c r="T444" s="142">
        <f>S444*H444</f>
        <v>0</v>
      </c>
      <c r="AR444" s="143" t="s">
        <v>139</v>
      </c>
      <c r="AT444" s="143" t="s">
        <v>134</v>
      </c>
      <c r="AU444" s="143" t="s">
        <v>91</v>
      </c>
      <c r="AY444" s="17" t="s">
        <v>132</v>
      </c>
      <c r="BE444" s="144">
        <f>IF(N444="základní",J444,0)</f>
        <v>0</v>
      </c>
      <c r="BF444" s="144">
        <f>IF(N444="snížená",J444,0)</f>
        <v>0</v>
      </c>
      <c r="BG444" s="144">
        <f>IF(N444="zákl. přenesená",J444,0)</f>
        <v>0</v>
      </c>
      <c r="BH444" s="144">
        <f>IF(N444="sníž. přenesená",J444,0)</f>
        <v>0</v>
      </c>
      <c r="BI444" s="144">
        <f>IF(N444="nulová",J444,0)</f>
        <v>0</v>
      </c>
      <c r="BJ444" s="17" t="s">
        <v>89</v>
      </c>
      <c r="BK444" s="144">
        <f>ROUND(I444*H444,2)</f>
        <v>0</v>
      </c>
      <c r="BL444" s="17" t="s">
        <v>139</v>
      </c>
      <c r="BM444" s="143" t="s">
        <v>714</v>
      </c>
    </row>
    <row r="445" spans="2:65" s="11" customFormat="1" ht="25.9" customHeight="1">
      <c r="B445" s="120"/>
      <c r="D445" s="121" t="s">
        <v>80</v>
      </c>
      <c r="E445" s="122" t="s">
        <v>715</v>
      </c>
      <c r="F445" s="122" t="s">
        <v>716</v>
      </c>
      <c r="I445" s="123"/>
      <c r="J445" s="124">
        <f>BK445</f>
        <v>0</v>
      </c>
      <c r="L445" s="120"/>
      <c r="M445" s="125"/>
      <c r="P445" s="126">
        <f>P446</f>
        <v>0</v>
      </c>
      <c r="R445" s="126">
        <f>R446</f>
        <v>6.7000000000000002E-5</v>
      </c>
      <c r="T445" s="127">
        <f>T446</f>
        <v>0</v>
      </c>
      <c r="AR445" s="121" t="s">
        <v>91</v>
      </c>
      <c r="AT445" s="128" t="s">
        <v>80</v>
      </c>
      <c r="AU445" s="128" t="s">
        <v>81</v>
      </c>
      <c r="AY445" s="121" t="s">
        <v>132</v>
      </c>
      <c r="BK445" s="129">
        <f>BK446</f>
        <v>0</v>
      </c>
    </row>
    <row r="446" spans="2:65" s="11" customFormat="1" ht="22.9" customHeight="1">
      <c r="B446" s="120"/>
      <c r="D446" s="121" t="s">
        <v>80</v>
      </c>
      <c r="E446" s="130" t="s">
        <v>717</v>
      </c>
      <c r="F446" s="130" t="s">
        <v>718</v>
      </c>
      <c r="I446" s="123"/>
      <c r="J446" s="131">
        <f>BK446</f>
        <v>0</v>
      </c>
      <c r="L446" s="120"/>
      <c r="M446" s="125"/>
      <c r="P446" s="126">
        <f>SUM(P447:P452)</f>
        <v>0</v>
      </c>
      <c r="R446" s="126">
        <f>SUM(R447:R452)</f>
        <v>6.7000000000000002E-5</v>
      </c>
      <c r="T446" s="127">
        <f>SUM(T447:T452)</f>
        <v>0</v>
      </c>
      <c r="AR446" s="121" t="s">
        <v>91</v>
      </c>
      <c r="AT446" s="128" t="s">
        <v>80</v>
      </c>
      <c r="AU446" s="128" t="s">
        <v>89</v>
      </c>
      <c r="AY446" s="121" t="s">
        <v>132</v>
      </c>
      <c r="BK446" s="129">
        <f>SUM(BK447:BK452)</f>
        <v>0</v>
      </c>
    </row>
    <row r="447" spans="2:65" s="1" customFormat="1" ht="24.2" customHeight="1">
      <c r="B447" s="32"/>
      <c r="C447" s="132" t="s">
        <v>719</v>
      </c>
      <c r="D447" s="132" t="s">
        <v>134</v>
      </c>
      <c r="E447" s="133" t="s">
        <v>720</v>
      </c>
      <c r="F447" s="134" t="s">
        <v>721</v>
      </c>
      <c r="G447" s="135" t="s">
        <v>137</v>
      </c>
      <c r="H447" s="136">
        <v>0.30299999999999999</v>
      </c>
      <c r="I447" s="137"/>
      <c r="J447" s="138">
        <f>ROUND(I447*H447,2)</f>
        <v>0</v>
      </c>
      <c r="K447" s="134" t="s">
        <v>138</v>
      </c>
      <c r="L447" s="32"/>
      <c r="M447" s="139" t="s">
        <v>1</v>
      </c>
      <c r="N447" s="140" t="s">
        <v>46</v>
      </c>
      <c r="P447" s="141">
        <f>O447*H447</f>
        <v>0</v>
      </c>
      <c r="Q447" s="141">
        <v>0</v>
      </c>
      <c r="R447" s="141">
        <f>Q447*H447</f>
        <v>0</v>
      </c>
      <c r="S447" s="141">
        <v>0</v>
      </c>
      <c r="T447" s="142">
        <f>S447*H447</f>
        <v>0</v>
      </c>
      <c r="AR447" s="143" t="s">
        <v>235</v>
      </c>
      <c r="AT447" s="143" t="s">
        <v>134</v>
      </c>
      <c r="AU447" s="143" t="s">
        <v>91</v>
      </c>
      <c r="AY447" s="17" t="s">
        <v>132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7" t="s">
        <v>89</v>
      </c>
      <c r="BK447" s="144">
        <f>ROUND(I447*H447,2)</f>
        <v>0</v>
      </c>
      <c r="BL447" s="17" t="s">
        <v>235</v>
      </c>
      <c r="BM447" s="143" t="s">
        <v>722</v>
      </c>
    </row>
    <row r="448" spans="2:65" s="13" customFormat="1">
      <c r="B448" s="156"/>
      <c r="D448" s="146" t="s">
        <v>141</v>
      </c>
      <c r="E448" s="157" t="s">
        <v>1</v>
      </c>
      <c r="F448" s="158" t="s">
        <v>723</v>
      </c>
      <c r="H448" s="157" t="s">
        <v>1</v>
      </c>
      <c r="I448" s="159"/>
      <c r="L448" s="156"/>
      <c r="M448" s="160"/>
      <c r="T448" s="161"/>
      <c r="AT448" s="157" t="s">
        <v>141</v>
      </c>
      <c r="AU448" s="157" t="s">
        <v>91</v>
      </c>
      <c r="AV448" s="13" t="s">
        <v>89</v>
      </c>
      <c r="AW448" s="13" t="s">
        <v>36</v>
      </c>
      <c r="AX448" s="13" t="s">
        <v>81</v>
      </c>
      <c r="AY448" s="157" t="s">
        <v>132</v>
      </c>
    </row>
    <row r="449" spans="2:65" s="12" customFormat="1">
      <c r="B449" s="145"/>
      <c r="D449" s="146" t="s">
        <v>141</v>
      </c>
      <c r="E449" s="147" t="s">
        <v>1</v>
      </c>
      <c r="F449" s="148" t="s">
        <v>724</v>
      </c>
      <c r="H449" s="149">
        <v>0.30299999999999999</v>
      </c>
      <c r="I449" s="150"/>
      <c r="L449" s="145"/>
      <c r="M449" s="151"/>
      <c r="T449" s="152"/>
      <c r="AT449" s="147" t="s">
        <v>141</v>
      </c>
      <c r="AU449" s="147" t="s">
        <v>91</v>
      </c>
      <c r="AV449" s="12" t="s">
        <v>91</v>
      </c>
      <c r="AW449" s="12" t="s">
        <v>36</v>
      </c>
      <c r="AX449" s="12" t="s">
        <v>89</v>
      </c>
      <c r="AY449" s="147" t="s">
        <v>132</v>
      </c>
    </row>
    <row r="450" spans="2:65" s="1" customFormat="1" ht="21.75" customHeight="1">
      <c r="B450" s="32"/>
      <c r="C450" s="176" t="s">
        <v>725</v>
      </c>
      <c r="D450" s="176" t="s">
        <v>283</v>
      </c>
      <c r="E450" s="177" t="s">
        <v>726</v>
      </c>
      <c r="F450" s="178" t="s">
        <v>727</v>
      </c>
      <c r="G450" s="179" t="s">
        <v>320</v>
      </c>
      <c r="H450" s="180">
        <v>6.7000000000000004E-2</v>
      </c>
      <c r="I450" s="181"/>
      <c r="J450" s="182">
        <f>ROUND(I450*H450,2)</f>
        <v>0</v>
      </c>
      <c r="K450" s="178" t="s">
        <v>138</v>
      </c>
      <c r="L450" s="183"/>
      <c r="M450" s="184" t="s">
        <v>1</v>
      </c>
      <c r="N450" s="185" t="s">
        <v>46</v>
      </c>
      <c r="P450" s="141">
        <f>O450*H450</f>
        <v>0</v>
      </c>
      <c r="Q450" s="141">
        <v>1E-3</v>
      </c>
      <c r="R450" s="141">
        <f>Q450*H450</f>
        <v>6.7000000000000002E-5</v>
      </c>
      <c r="S450" s="141">
        <v>0</v>
      </c>
      <c r="T450" s="142">
        <f>S450*H450</f>
        <v>0</v>
      </c>
      <c r="AR450" s="143" t="s">
        <v>336</v>
      </c>
      <c r="AT450" s="143" t="s">
        <v>283</v>
      </c>
      <c r="AU450" s="143" t="s">
        <v>91</v>
      </c>
      <c r="AY450" s="17" t="s">
        <v>132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7" t="s">
        <v>89</v>
      </c>
      <c r="BK450" s="144">
        <f>ROUND(I450*H450,2)</f>
        <v>0</v>
      </c>
      <c r="BL450" s="17" t="s">
        <v>235</v>
      </c>
      <c r="BM450" s="143" t="s">
        <v>728</v>
      </c>
    </row>
    <row r="451" spans="2:65" s="1" customFormat="1" ht="19.5">
      <c r="B451" s="32"/>
      <c r="D451" s="146" t="s">
        <v>146</v>
      </c>
      <c r="F451" s="153" t="s">
        <v>729</v>
      </c>
      <c r="I451" s="154"/>
      <c r="L451" s="32"/>
      <c r="M451" s="155"/>
      <c r="T451" s="56"/>
      <c r="AT451" s="17" t="s">
        <v>146</v>
      </c>
      <c r="AU451" s="17" t="s">
        <v>91</v>
      </c>
    </row>
    <row r="452" spans="2:65" s="12" customFormat="1">
      <c r="B452" s="145"/>
      <c r="D452" s="146" t="s">
        <v>141</v>
      </c>
      <c r="E452" s="147" t="s">
        <v>1</v>
      </c>
      <c r="F452" s="148" t="s">
        <v>730</v>
      </c>
      <c r="H452" s="149">
        <v>6.7000000000000004E-2</v>
      </c>
      <c r="I452" s="150"/>
      <c r="L452" s="145"/>
      <c r="M452" s="186"/>
      <c r="N452" s="187"/>
      <c r="O452" s="187"/>
      <c r="P452" s="187"/>
      <c r="Q452" s="187"/>
      <c r="R452" s="187"/>
      <c r="S452" s="187"/>
      <c r="T452" s="188"/>
      <c r="AT452" s="147" t="s">
        <v>141</v>
      </c>
      <c r="AU452" s="147" t="s">
        <v>91</v>
      </c>
      <c r="AV452" s="12" t="s">
        <v>91</v>
      </c>
      <c r="AW452" s="12" t="s">
        <v>36</v>
      </c>
      <c r="AX452" s="12" t="s">
        <v>89</v>
      </c>
      <c r="AY452" s="147" t="s">
        <v>132</v>
      </c>
    </row>
    <row r="453" spans="2:65" s="1" customFormat="1" ht="6.95" customHeight="1">
      <c r="B453" s="44"/>
      <c r="C453" s="45"/>
      <c r="D453" s="45"/>
      <c r="E453" s="45"/>
      <c r="F453" s="45"/>
      <c r="G453" s="45"/>
      <c r="H453" s="45"/>
      <c r="I453" s="45"/>
      <c r="J453" s="45"/>
      <c r="K453" s="45"/>
      <c r="L453" s="32"/>
    </row>
  </sheetData>
  <sheetProtection algorithmName="SHA-512" hashValue="hA1yUF4ZVm7AA+6wD8R2+jcokMrkWeDH/WWE0X+XA293TrvsrOgbQCu8IGTeVr/VK73D1FDHkpLDFtT/it8B3w==" saltValue="P3IBCl4podwzO7X6dlgRUA==" spinCount="100000" sheet="1" objects="1" scenarios="1" formatColumns="0" formatRows="0" autoFilter="0"/>
  <autoFilter ref="C126:K452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2"/>
  <sheetViews>
    <sheetView showGridLines="0" tabSelected="1" topLeftCell="A341" workbookViewId="0">
      <selection activeCell="K352" activeCellId="9" sqref="D219 K219 D352 D356 D358 D361 K361 K358 K356 K35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2:46" ht="24.95" customHeight="1">
      <c r="B4" s="20"/>
      <c r="D4" s="21" t="s">
        <v>98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5" t="str">
        <f>'Rekapitulace stavby'!K6</f>
        <v>Pardubice, ul. Na Záboří – vodovod, kanalizace</v>
      </c>
      <c r="F7" s="236"/>
      <c r="G7" s="236"/>
      <c r="H7" s="236"/>
      <c r="L7" s="20"/>
    </row>
    <row r="8" spans="2:46" s="1" customFormat="1" ht="12" customHeight="1">
      <c r="B8" s="32"/>
      <c r="D8" s="27" t="s">
        <v>99</v>
      </c>
      <c r="L8" s="32"/>
    </row>
    <row r="9" spans="2:46" s="1" customFormat="1" ht="16.5" customHeight="1">
      <c r="B9" s="32"/>
      <c r="E9" s="207" t="s">
        <v>731</v>
      </c>
      <c r="F9" s="234"/>
      <c r="G9" s="234"/>
      <c r="H9" s="23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7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71.25" customHeight="1">
      <c r="B27" s="89"/>
      <c r="E27" s="230" t="s">
        <v>40</v>
      </c>
      <c r="F27" s="230"/>
      <c r="G27" s="230"/>
      <c r="H27" s="23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41</v>
      </c>
      <c r="J30" s="66">
        <f>ROUND(J127,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5" t="s">
        <v>45</v>
      </c>
      <c r="E33" s="27" t="s">
        <v>46</v>
      </c>
      <c r="F33" s="91">
        <f>ROUND((SUM(BE127:BE361)),  2)</f>
        <v>0</v>
      </c>
      <c r="I33" s="92">
        <v>0.21</v>
      </c>
      <c r="J33" s="91">
        <f>ROUND(((SUM(BE127:BE361))*I33),  2)</f>
        <v>0</v>
      </c>
      <c r="L33" s="32"/>
    </row>
    <row r="34" spans="2:12" s="1" customFormat="1" ht="14.45" customHeight="1">
      <c r="B34" s="32"/>
      <c r="E34" s="27" t="s">
        <v>47</v>
      </c>
      <c r="F34" s="91">
        <f>ROUND((SUM(BF127:BF361)),  2)</f>
        <v>0</v>
      </c>
      <c r="I34" s="92">
        <v>0.15</v>
      </c>
      <c r="J34" s="91">
        <f>ROUND(((SUM(BF127:BF361))*I34),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91">
        <f>ROUND((SUM(BG127:BG361)),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91">
        <f>ROUND((SUM(BH127:BH361)),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91">
        <f>ROUND((SUM(BI127:BI361)),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51</v>
      </c>
      <c r="E39" s="57"/>
      <c r="F39" s="57"/>
      <c r="G39" s="95" t="s">
        <v>52</v>
      </c>
      <c r="H39" s="96" t="s">
        <v>53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56</v>
      </c>
      <c r="E61" s="34"/>
      <c r="F61" s="99" t="s">
        <v>57</v>
      </c>
      <c r="G61" s="43" t="s">
        <v>56</v>
      </c>
      <c r="H61" s="34"/>
      <c r="I61" s="34"/>
      <c r="J61" s="100" t="s">
        <v>57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56</v>
      </c>
      <c r="E76" s="34"/>
      <c r="F76" s="99" t="s">
        <v>57</v>
      </c>
      <c r="G76" s="43" t="s">
        <v>56</v>
      </c>
      <c r="H76" s="34"/>
      <c r="I76" s="34"/>
      <c r="J76" s="100" t="s">
        <v>57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101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5" t="str">
        <f>E7</f>
        <v>Pardubice, ul. Na Záboří – vodovod, kanalizace</v>
      </c>
      <c r="F85" s="236"/>
      <c r="G85" s="236"/>
      <c r="H85" s="236"/>
      <c r="L85" s="32"/>
    </row>
    <row r="86" spans="2:47" s="1" customFormat="1" ht="12" customHeight="1">
      <c r="B86" s="32"/>
      <c r="C86" s="27" t="s">
        <v>99</v>
      </c>
      <c r="L86" s="32"/>
    </row>
    <row r="87" spans="2:47" s="1" customFormat="1" ht="16.5" customHeight="1">
      <c r="B87" s="32"/>
      <c r="E87" s="207" t="str">
        <f>E9</f>
        <v>SO 02 - Kanalizace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Pardubice</v>
      </c>
      <c r="I89" s="27" t="s">
        <v>22</v>
      </c>
      <c r="J89" s="52" t="str">
        <f>IF(J12="","",J12)</f>
        <v>27. 3. 2023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32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Leona Šaldová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102</v>
      </c>
      <c r="D94" s="93"/>
      <c r="E94" s="93"/>
      <c r="F94" s="93"/>
      <c r="G94" s="93"/>
      <c r="H94" s="93"/>
      <c r="I94" s="93"/>
      <c r="J94" s="102" t="s">
        <v>103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104</v>
      </c>
      <c r="J96" s="66">
        <f>J127</f>
        <v>0</v>
      </c>
      <c r="L96" s="32"/>
      <c r="AU96" s="17" t="s">
        <v>105</v>
      </c>
    </row>
    <row r="97" spans="2:12" s="8" customFormat="1" ht="24.95" customHeight="1">
      <c r="B97" s="104"/>
      <c r="D97" s="105" t="s">
        <v>106</v>
      </c>
      <c r="E97" s="106"/>
      <c r="F97" s="106"/>
      <c r="G97" s="106"/>
      <c r="H97" s="106"/>
      <c r="I97" s="106"/>
      <c r="J97" s="107">
        <f>J128</f>
        <v>0</v>
      </c>
      <c r="L97" s="104"/>
    </row>
    <row r="98" spans="2:12" s="9" customFormat="1" ht="19.899999999999999" customHeight="1">
      <c r="B98" s="108"/>
      <c r="D98" s="109" t="s">
        <v>107</v>
      </c>
      <c r="E98" s="110"/>
      <c r="F98" s="110"/>
      <c r="G98" s="110"/>
      <c r="H98" s="110"/>
      <c r="I98" s="110"/>
      <c r="J98" s="111">
        <f>J129</f>
        <v>0</v>
      </c>
      <c r="L98" s="108"/>
    </row>
    <row r="99" spans="2:12" s="9" customFormat="1" ht="19.899999999999999" customHeight="1">
      <c r="B99" s="108"/>
      <c r="D99" s="109" t="s">
        <v>108</v>
      </c>
      <c r="E99" s="110"/>
      <c r="F99" s="110"/>
      <c r="G99" s="110"/>
      <c r="H99" s="110"/>
      <c r="I99" s="110"/>
      <c r="J99" s="111">
        <f>J245</f>
        <v>0</v>
      </c>
      <c r="L99" s="108"/>
    </row>
    <row r="100" spans="2:12" s="9" customFormat="1" ht="19.899999999999999" customHeight="1">
      <c r="B100" s="108"/>
      <c r="D100" s="109" t="s">
        <v>732</v>
      </c>
      <c r="E100" s="110"/>
      <c r="F100" s="110"/>
      <c r="G100" s="110"/>
      <c r="H100" s="110"/>
      <c r="I100" s="110"/>
      <c r="J100" s="111">
        <f>J253</f>
        <v>0</v>
      </c>
      <c r="L100" s="108"/>
    </row>
    <row r="101" spans="2:12" s="9" customFormat="1" ht="19.899999999999999" customHeight="1">
      <c r="B101" s="108"/>
      <c r="D101" s="109" t="s">
        <v>109</v>
      </c>
      <c r="E101" s="110"/>
      <c r="F101" s="110"/>
      <c r="G101" s="110"/>
      <c r="H101" s="110"/>
      <c r="I101" s="110"/>
      <c r="J101" s="111">
        <f>J258</f>
        <v>0</v>
      </c>
      <c r="L101" s="108"/>
    </row>
    <row r="102" spans="2:12" s="9" customFormat="1" ht="19.899999999999999" customHeight="1">
      <c r="B102" s="108"/>
      <c r="D102" s="109" t="s">
        <v>110</v>
      </c>
      <c r="E102" s="110"/>
      <c r="F102" s="110"/>
      <c r="G102" s="110"/>
      <c r="H102" s="110"/>
      <c r="I102" s="110"/>
      <c r="J102" s="111">
        <f>J271</f>
        <v>0</v>
      </c>
      <c r="L102" s="108"/>
    </row>
    <row r="103" spans="2:12" s="9" customFormat="1" ht="19.899999999999999" customHeight="1">
      <c r="B103" s="108"/>
      <c r="D103" s="109" t="s">
        <v>733</v>
      </c>
      <c r="E103" s="110"/>
      <c r="F103" s="110"/>
      <c r="G103" s="110"/>
      <c r="H103" s="110"/>
      <c r="I103" s="110"/>
      <c r="J103" s="111">
        <f>J301</f>
        <v>0</v>
      </c>
      <c r="L103" s="108"/>
    </row>
    <row r="104" spans="2:12" s="9" customFormat="1" ht="19.899999999999999" customHeight="1">
      <c r="B104" s="108"/>
      <c r="D104" s="109" t="s">
        <v>111</v>
      </c>
      <c r="E104" s="110"/>
      <c r="F104" s="110"/>
      <c r="G104" s="110"/>
      <c r="H104" s="110"/>
      <c r="I104" s="110"/>
      <c r="J104" s="111">
        <f>J305</f>
        <v>0</v>
      </c>
      <c r="L104" s="108"/>
    </row>
    <row r="105" spans="2:12" s="9" customFormat="1" ht="19.899999999999999" customHeight="1">
      <c r="B105" s="108"/>
      <c r="D105" s="109" t="s">
        <v>112</v>
      </c>
      <c r="E105" s="110"/>
      <c r="F105" s="110"/>
      <c r="G105" s="110"/>
      <c r="H105" s="110"/>
      <c r="I105" s="110"/>
      <c r="J105" s="111">
        <f>J333</f>
        <v>0</v>
      </c>
      <c r="L105" s="108"/>
    </row>
    <row r="106" spans="2:12" s="9" customFormat="1" ht="19.899999999999999" customHeight="1">
      <c r="B106" s="108"/>
      <c r="D106" s="109" t="s">
        <v>113</v>
      </c>
      <c r="E106" s="110"/>
      <c r="F106" s="110"/>
      <c r="G106" s="110"/>
      <c r="H106" s="110"/>
      <c r="I106" s="110"/>
      <c r="J106" s="111">
        <f>J342</f>
        <v>0</v>
      </c>
      <c r="L106" s="108"/>
    </row>
    <row r="107" spans="2:12" s="9" customFormat="1" ht="19.899999999999999" customHeight="1">
      <c r="B107" s="108"/>
      <c r="D107" s="109" t="s">
        <v>114</v>
      </c>
      <c r="E107" s="110"/>
      <c r="F107" s="110"/>
      <c r="G107" s="110"/>
      <c r="H107" s="110"/>
      <c r="I107" s="110"/>
      <c r="J107" s="111">
        <f>J360</f>
        <v>0</v>
      </c>
      <c r="L107" s="108"/>
    </row>
    <row r="108" spans="2:12" s="1" customFormat="1" ht="21.75" customHeight="1">
      <c r="B108" s="32"/>
      <c r="L108" s="32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2"/>
    </row>
    <row r="113" spans="2:63" s="1" customFormat="1" ht="6.95" customHeight="1">
      <c r="B113" s="46"/>
      <c r="C113" s="47"/>
      <c r="D113" s="47"/>
      <c r="E113" s="47"/>
      <c r="F113" s="47"/>
      <c r="G113" s="47"/>
      <c r="H113" s="47"/>
      <c r="I113" s="47"/>
      <c r="J113" s="47"/>
      <c r="K113" s="47"/>
      <c r="L113" s="32"/>
    </row>
    <row r="114" spans="2:63" s="1" customFormat="1" ht="24.95" customHeight="1">
      <c r="B114" s="32"/>
      <c r="C114" s="21" t="s">
        <v>117</v>
      </c>
      <c r="L114" s="32"/>
    </row>
    <row r="115" spans="2:63" s="1" customFormat="1" ht="6.95" customHeight="1">
      <c r="B115" s="32"/>
      <c r="L115" s="32"/>
    </row>
    <row r="116" spans="2:63" s="1" customFormat="1" ht="12" customHeight="1">
      <c r="B116" s="32"/>
      <c r="C116" s="27" t="s">
        <v>16</v>
      </c>
      <c r="L116" s="32"/>
    </row>
    <row r="117" spans="2:63" s="1" customFormat="1" ht="16.5" customHeight="1">
      <c r="B117" s="32"/>
      <c r="E117" s="235" t="str">
        <f>E7</f>
        <v>Pardubice, ul. Na Záboří – vodovod, kanalizace</v>
      </c>
      <c r="F117" s="236"/>
      <c r="G117" s="236"/>
      <c r="H117" s="236"/>
      <c r="L117" s="32"/>
    </row>
    <row r="118" spans="2:63" s="1" customFormat="1" ht="12" customHeight="1">
      <c r="B118" s="32"/>
      <c r="C118" s="27" t="s">
        <v>99</v>
      </c>
      <c r="L118" s="32"/>
    </row>
    <row r="119" spans="2:63" s="1" customFormat="1" ht="16.5" customHeight="1">
      <c r="B119" s="32"/>
      <c r="E119" s="207" t="str">
        <f>E9</f>
        <v>SO 02 - Kanalizace</v>
      </c>
      <c r="F119" s="234"/>
      <c r="G119" s="234"/>
      <c r="H119" s="234"/>
      <c r="L119" s="32"/>
    </row>
    <row r="120" spans="2:63" s="1" customFormat="1" ht="6.95" customHeight="1">
      <c r="B120" s="32"/>
      <c r="L120" s="32"/>
    </row>
    <row r="121" spans="2:63" s="1" customFormat="1" ht="12" customHeight="1">
      <c r="B121" s="32"/>
      <c r="C121" s="27" t="s">
        <v>20</v>
      </c>
      <c r="F121" s="25" t="str">
        <f>F12</f>
        <v>Pardubice</v>
      </c>
      <c r="I121" s="27" t="s">
        <v>22</v>
      </c>
      <c r="J121" s="52" t="str">
        <f>IF(J12="","",J12)</f>
        <v>27. 3. 2023</v>
      </c>
      <c r="L121" s="32"/>
    </row>
    <row r="122" spans="2:63" s="1" customFormat="1" ht="6.95" customHeight="1">
      <c r="B122" s="32"/>
      <c r="L122" s="32"/>
    </row>
    <row r="123" spans="2:63" s="1" customFormat="1" ht="15.2" customHeight="1">
      <c r="B123" s="32"/>
      <c r="C123" s="27" t="s">
        <v>24</v>
      </c>
      <c r="F123" s="25" t="str">
        <f>E15</f>
        <v>Vodovody a kanalizace Pardubice, a.s.</v>
      </c>
      <c r="I123" s="27" t="s">
        <v>32</v>
      </c>
      <c r="J123" s="30" t="str">
        <f>E21</f>
        <v>Multiaqua s.r.o.</v>
      </c>
      <c r="L123" s="32"/>
    </row>
    <row r="124" spans="2:63" s="1" customFormat="1" ht="15.2" customHeight="1">
      <c r="B124" s="32"/>
      <c r="C124" s="27" t="s">
        <v>30</v>
      </c>
      <c r="F124" s="25" t="str">
        <f>IF(E18="","",E18)</f>
        <v>Vyplň údaj</v>
      </c>
      <c r="I124" s="27" t="s">
        <v>37</v>
      </c>
      <c r="J124" s="30" t="str">
        <f>E24</f>
        <v>Leona Šaldová</v>
      </c>
      <c r="L124" s="32"/>
    </row>
    <row r="125" spans="2:63" s="1" customFormat="1" ht="10.35" customHeight="1">
      <c r="B125" s="32"/>
      <c r="L125" s="32"/>
    </row>
    <row r="126" spans="2:63" s="10" customFormat="1" ht="29.25" customHeight="1">
      <c r="B126" s="112"/>
      <c r="C126" s="113" t="s">
        <v>118</v>
      </c>
      <c r="D126" s="114" t="s">
        <v>66</v>
      </c>
      <c r="E126" s="114" t="s">
        <v>62</v>
      </c>
      <c r="F126" s="114" t="s">
        <v>63</v>
      </c>
      <c r="G126" s="114" t="s">
        <v>119</v>
      </c>
      <c r="H126" s="114" t="s">
        <v>120</v>
      </c>
      <c r="I126" s="114" t="s">
        <v>121</v>
      </c>
      <c r="J126" s="114" t="s">
        <v>103</v>
      </c>
      <c r="K126" s="115" t="s">
        <v>122</v>
      </c>
      <c r="L126" s="112"/>
      <c r="M126" s="59" t="s">
        <v>1</v>
      </c>
      <c r="N126" s="60" t="s">
        <v>45</v>
      </c>
      <c r="O126" s="60" t="s">
        <v>123</v>
      </c>
      <c r="P126" s="60" t="s">
        <v>124</v>
      </c>
      <c r="Q126" s="60" t="s">
        <v>125</v>
      </c>
      <c r="R126" s="60" t="s">
        <v>126</v>
      </c>
      <c r="S126" s="60" t="s">
        <v>127</v>
      </c>
      <c r="T126" s="61" t="s">
        <v>128</v>
      </c>
    </row>
    <row r="127" spans="2:63" s="1" customFormat="1" ht="22.9" customHeight="1">
      <c r="B127" s="32"/>
      <c r="C127" s="64" t="s">
        <v>129</v>
      </c>
      <c r="J127" s="116">
        <f>BK127</f>
        <v>0</v>
      </c>
      <c r="L127" s="32"/>
      <c r="M127" s="62"/>
      <c r="N127" s="53"/>
      <c r="O127" s="53"/>
      <c r="P127" s="117">
        <f>P128</f>
        <v>0</v>
      </c>
      <c r="Q127" s="53"/>
      <c r="R127" s="117">
        <f>R128</f>
        <v>439.63598166999998</v>
      </c>
      <c r="S127" s="53"/>
      <c r="T127" s="118">
        <f>T128</f>
        <v>75.441802999999993</v>
      </c>
      <c r="AT127" s="17" t="s">
        <v>80</v>
      </c>
      <c r="AU127" s="17" t="s">
        <v>105</v>
      </c>
      <c r="BK127" s="119">
        <f>BK128</f>
        <v>0</v>
      </c>
    </row>
    <row r="128" spans="2:63" s="11" customFormat="1" ht="25.9" customHeight="1">
      <c r="B128" s="120"/>
      <c r="D128" s="121" t="s">
        <v>80</v>
      </c>
      <c r="E128" s="122" t="s">
        <v>130</v>
      </c>
      <c r="F128" s="122" t="s">
        <v>131</v>
      </c>
      <c r="I128" s="123"/>
      <c r="J128" s="124">
        <f>BK128</f>
        <v>0</v>
      </c>
      <c r="L128" s="120"/>
      <c r="M128" s="125"/>
      <c r="P128" s="126">
        <f>P129+P245+P253+P258+P271+P301+P305+P333+P342+P360</f>
        <v>0</v>
      </c>
      <c r="R128" s="126">
        <f>R129+R245+R253+R258+R271+R301+R305+R333+R342+R360</f>
        <v>439.63598166999998</v>
      </c>
      <c r="T128" s="127">
        <f>T129+T245+T253+T258+T271+T301+T305+T333+T342+T360</f>
        <v>75.441802999999993</v>
      </c>
      <c r="AR128" s="121" t="s">
        <v>89</v>
      </c>
      <c r="AT128" s="128" t="s">
        <v>80</v>
      </c>
      <c r="AU128" s="128" t="s">
        <v>81</v>
      </c>
      <c r="AY128" s="121" t="s">
        <v>132</v>
      </c>
      <c r="BK128" s="129">
        <f>BK129+BK245+BK253+BK258+BK271+BK301+BK305+BK333+BK342+BK360</f>
        <v>0</v>
      </c>
    </row>
    <row r="129" spans="2:65" s="11" customFormat="1" ht="22.9" customHeight="1">
      <c r="B129" s="120"/>
      <c r="D129" s="121" t="s">
        <v>80</v>
      </c>
      <c r="E129" s="130" t="s">
        <v>89</v>
      </c>
      <c r="F129" s="130" t="s">
        <v>133</v>
      </c>
      <c r="I129" s="123"/>
      <c r="J129" s="131">
        <f>BK129</f>
        <v>0</v>
      </c>
      <c r="L129" s="120"/>
      <c r="M129" s="125"/>
      <c r="P129" s="126">
        <f>SUM(P130:P244)</f>
        <v>0</v>
      </c>
      <c r="R129" s="126">
        <f>SUM(R130:R244)</f>
        <v>375.18571156999997</v>
      </c>
      <c r="T129" s="127">
        <f>SUM(T130:T244)</f>
        <v>46.440402999999996</v>
      </c>
      <c r="AR129" s="121" t="s">
        <v>89</v>
      </c>
      <c r="AT129" s="128" t="s">
        <v>80</v>
      </c>
      <c r="AU129" s="128" t="s">
        <v>89</v>
      </c>
      <c r="AY129" s="121" t="s">
        <v>132</v>
      </c>
      <c r="BK129" s="129">
        <f>SUM(BK130:BK244)</f>
        <v>0</v>
      </c>
    </row>
    <row r="130" spans="2:65" s="1" customFormat="1" ht="66.75" customHeight="1">
      <c r="B130" s="32"/>
      <c r="C130" s="132" t="s">
        <v>89</v>
      </c>
      <c r="D130" s="132" t="s">
        <v>134</v>
      </c>
      <c r="E130" s="133" t="s">
        <v>143</v>
      </c>
      <c r="F130" s="134" t="s">
        <v>144</v>
      </c>
      <c r="G130" s="135" t="s">
        <v>137</v>
      </c>
      <c r="H130" s="136">
        <v>3.5529999999999999</v>
      </c>
      <c r="I130" s="137"/>
      <c r="J130" s="138">
        <f>ROUND(I130*H130,2)</f>
        <v>0</v>
      </c>
      <c r="K130" s="134" t="s">
        <v>138</v>
      </c>
      <c r="L130" s="32"/>
      <c r="M130" s="139" t="s">
        <v>1</v>
      </c>
      <c r="N130" s="140" t="s">
        <v>46</v>
      </c>
      <c r="P130" s="141">
        <f>O130*H130</f>
        <v>0</v>
      </c>
      <c r="Q130" s="141">
        <v>0</v>
      </c>
      <c r="R130" s="141">
        <f>Q130*H130</f>
        <v>0</v>
      </c>
      <c r="S130" s="141">
        <v>0.28999999999999998</v>
      </c>
      <c r="T130" s="142">
        <f>S130*H130</f>
        <v>1.03037</v>
      </c>
      <c r="AR130" s="143" t="s">
        <v>139</v>
      </c>
      <c r="AT130" s="143" t="s">
        <v>134</v>
      </c>
      <c r="AU130" s="143" t="s">
        <v>91</v>
      </c>
      <c r="AY130" s="17" t="s">
        <v>132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7" t="s">
        <v>89</v>
      </c>
      <c r="BK130" s="144">
        <f>ROUND(I130*H130,2)</f>
        <v>0</v>
      </c>
      <c r="BL130" s="17" t="s">
        <v>139</v>
      </c>
      <c r="BM130" s="143" t="s">
        <v>734</v>
      </c>
    </row>
    <row r="131" spans="2:65" s="1" customFormat="1" ht="19.5">
      <c r="B131" s="32"/>
      <c r="D131" s="146" t="s">
        <v>146</v>
      </c>
      <c r="F131" s="153" t="s">
        <v>147</v>
      </c>
      <c r="I131" s="154"/>
      <c r="L131" s="32"/>
      <c r="M131" s="155"/>
      <c r="T131" s="56"/>
      <c r="AT131" s="17" t="s">
        <v>146</v>
      </c>
      <c r="AU131" s="17" t="s">
        <v>91</v>
      </c>
    </row>
    <row r="132" spans="2:65" s="13" customFormat="1">
      <c r="B132" s="156"/>
      <c r="D132" s="146" t="s">
        <v>141</v>
      </c>
      <c r="E132" s="157" t="s">
        <v>1</v>
      </c>
      <c r="F132" s="158" t="s">
        <v>735</v>
      </c>
      <c r="H132" s="157" t="s">
        <v>1</v>
      </c>
      <c r="I132" s="159"/>
      <c r="L132" s="156"/>
      <c r="M132" s="160"/>
      <c r="T132" s="161"/>
      <c r="AT132" s="157" t="s">
        <v>141</v>
      </c>
      <c r="AU132" s="157" t="s">
        <v>91</v>
      </c>
      <c r="AV132" s="13" t="s">
        <v>89</v>
      </c>
      <c r="AW132" s="13" t="s">
        <v>36</v>
      </c>
      <c r="AX132" s="13" t="s">
        <v>81</v>
      </c>
      <c r="AY132" s="157" t="s">
        <v>132</v>
      </c>
    </row>
    <row r="133" spans="2:65" s="13" customFormat="1">
      <c r="B133" s="156"/>
      <c r="D133" s="146" t="s">
        <v>141</v>
      </c>
      <c r="E133" s="157" t="s">
        <v>1</v>
      </c>
      <c r="F133" s="158" t="s">
        <v>149</v>
      </c>
      <c r="H133" s="157" t="s">
        <v>1</v>
      </c>
      <c r="I133" s="159"/>
      <c r="L133" s="156"/>
      <c r="M133" s="160"/>
      <c r="T133" s="161"/>
      <c r="AT133" s="157" t="s">
        <v>141</v>
      </c>
      <c r="AU133" s="157" t="s">
        <v>91</v>
      </c>
      <c r="AV133" s="13" t="s">
        <v>89</v>
      </c>
      <c r="AW133" s="13" t="s">
        <v>36</v>
      </c>
      <c r="AX133" s="13" t="s">
        <v>81</v>
      </c>
      <c r="AY133" s="157" t="s">
        <v>132</v>
      </c>
    </row>
    <row r="134" spans="2:65" s="12" customFormat="1">
      <c r="B134" s="145"/>
      <c r="D134" s="146" t="s">
        <v>141</v>
      </c>
      <c r="E134" s="147" t="s">
        <v>1</v>
      </c>
      <c r="F134" s="148" t="s">
        <v>736</v>
      </c>
      <c r="H134" s="149">
        <v>3.5529999999999999</v>
      </c>
      <c r="I134" s="150"/>
      <c r="L134" s="145"/>
      <c r="M134" s="151"/>
      <c r="T134" s="152"/>
      <c r="AT134" s="147" t="s">
        <v>141</v>
      </c>
      <c r="AU134" s="147" t="s">
        <v>91</v>
      </c>
      <c r="AV134" s="12" t="s">
        <v>91</v>
      </c>
      <c r="AW134" s="12" t="s">
        <v>36</v>
      </c>
      <c r="AX134" s="12" t="s">
        <v>89</v>
      </c>
      <c r="AY134" s="147" t="s">
        <v>132</v>
      </c>
    </row>
    <row r="135" spans="2:65" s="1" customFormat="1" ht="66.75" customHeight="1">
      <c r="B135" s="32"/>
      <c r="C135" s="132" t="s">
        <v>91</v>
      </c>
      <c r="D135" s="132" t="s">
        <v>134</v>
      </c>
      <c r="E135" s="133" t="s">
        <v>155</v>
      </c>
      <c r="F135" s="134" t="s">
        <v>156</v>
      </c>
      <c r="G135" s="135" t="s">
        <v>137</v>
      </c>
      <c r="H135" s="136">
        <v>97.5</v>
      </c>
      <c r="I135" s="137"/>
      <c r="J135" s="138">
        <f>ROUND(I135*H135,2)</f>
        <v>0</v>
      </c>
      <c r="K135" s="134" t="s">
        <v>138</v>
      </c>
      <c r="L135" s="32"/>
      <c r="M135" s="139" t="s">
        <v>1</v>
      </c>
      <c r="N135" s="140" t="s">
        <v>46</v>
      </c>
      <c r="P135" s="141">
        <f>O135*H135</f>
        <v>0</v>
      </c>
      <c r="Q135" s="141">
        <v>0</v>
      </c>
      <c r="R135" s="141">
        <f>Q135*H135</f>
        <v>0</v>
      </c>
      <c r="S135" s="141">
        <v>0.44</v>
      </c>
      <c r="T135" s="142">
        <f>S135*H135</f>
        <v>42.9</v>
      </c>
      <c r="AR135" s="143" t="s">
        <v>139</v>
      </c>
      <c r="AT135" s="143" t="s">
        <v>134</v>
      </c>
      <c r="AU135" s="143" t="s">
        <v>91</v>
      </c>
      <c r="AY135" s="17" t="s">
        <v>132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7" t="s">
        <v>89</v>
      </c>
      <c r="BK135" s="144">
        <f>ROUND(I135*H135,2)</f>
        <v>0</v>
      </c>
      <c r="BL135" s="17" t="s">
        <v>139</v>
      </c>
      <c r="BM135" s="143" t="s">
        <v>737</v>
      </c>
    </row>
    <row r="136" spans="2:65" s="13" customFormat="1">
      <c r="B136" s="156"/>
      <c r="D136" s="146" t="s">
        <v>141</v>
      </c>
      <c r="E136" s="157" t="s">
        <v>1</v>
      </c>
      <c r="F136" s="158" t="s">
        <v>735</v>
      </c>
      <c r="H136" s="157" t="s">
        <v>1</v>
      </c>
      <c r="I136" s="159"/>
      <c r="L136" s="156"/>
      <c r="M136" s="160"/>
      <c r="T136" s="161"/>
      <c r="AT136" s="157" t="s">
        <v>141</v>
      </c>
      <c r="AU136" s="157" t="s">
        <v>91</v>
      </c>
      <c r="AV136" s="13" t="s">
        <v>89</v>
      </c>
      <c r="AW136" s="13" t="s">
        <v>36</v>
      </c>
      <c r="AX136" s="13" t="s">
        <v>81</v>
      </c>
      <c r="AY136" s="157" t="s">
        <v>132</v>
      </c>
    </row>
    <row r="137" spans="2:65" s="13" customFormat="1">
      <c r="B137" s="156"/>
      <c r="D137" s="146" t="s">
        <v>141</v>
      </c>
      <c r="E137" s="157" t="s">
        <v>1</v>
      </c>
      <c r="F137" s="158" t="s">
        <v>149</v>
      </c>
      <c r="H137" s="157" t="s">
        <v>1</v>
      </c>
      <c r="I137" s="159"/>
      <c r="L137" s="156"/>
      <c r="M137" s="160"/>
      <c r="T137" s="161"/>
      <c r="AT137" s="157" t="s">
        <v>141</v>
      </c>
      <c r="AU137" s="157" t="s">
        <v>91</v>
      </c>
      <c r="AV137" s="13" t="s">
        <v>89</v>
      </c>
      <c r="AW137" s="13" t="s">
        <v>36</v>
      </c>
      <c r="AX137" s="13" t="s">
        <v>81</v>
      </c>
      <c r="AY137" s="157" t="s">
        <v>132</v>
      </c>
    </row>
    <row r="138" spans="2:65" s="13" customFormat="1">
      <c r="B138" s="156"/>
      <c r="D138" s="146" t="s">
        <v>141</v>
      </c>
      <c r="E138" s="157" t="s">
        <v>1</v>
      </c>
      <c r="F138" s="158" t="s">
        <v>158</v>
      </c>
      <c r="H138" s="157" t="s">
        <v>1</v>
      </c>
      <c r="I138" s="159"/>
      <c r="L138" s="156"/>
      <c r="M138" s="160"/>
      <c r="T138" s="161"/>
      <c r="AT138" s="157" t="s">
        <v>141</v>
      </c>
      <c r="AU138" s="157" t="s">
        <v>91</v>
      </c>
      <c r="AV138" s="13" t="s">
        <v>89</v>
      </c>
      <c r="AW138" s="13" t="s">
        <v>36</v>
      </c>
      <c r="AX138" s="13" t="s">
        <v>81</v>
      </c>
      <c r="AY138" s="157" t="s">
        <v>132</v>
      </c>
    </row>
    <row r="139" spans="2:65" s="12" customFormat="1">
      <c r="B139" s="145"/>
      <c r="D139" s="146" t="s">
        <v>141</v>
      </c>
      <c r="E139" s="147" t="s">
        <v>1</v>
      </c>
      <c r="F139" s="148" t="s">
        <v>738</v>
      </c>
      <c r="H139" s="149">
        <v>3.5529999999999999</v>
      </c>
      <c r="I139" s="150"/>
      <c r="L139" s="145"/>
      <c r="M139" s="151"/>
      <c r="T139" s="152"/>
      <c r="AT139" s="147" t="s">
        <v>141</v>
      </c>
      <c r="AU139" s="147" t="s">
        <v>91</v>
      </c>
      <c r="AV139" s="12" t="s">
        <v>91</v>
      </c>
      <c r="AW139" s="12" t="s">
        <v>36</v>
      </c>
      <c r="AX139" s="12" t="s">
        <v>81</v>
      </c>
      <c r="AY139" s="147" t="s">
        <v>132</v>
      </c>
    </row>
    <row r="140" spans="2:65" s="13" customFormat="1">
      <c r="B140" s="156"/>
      <c r="D140" s="146" t="s">
        <v>141</v>
      </c>
      <c r="E140" s="157" t="s">
        <v>1</v>
      </c>
      <c r="F140" s="158" t="s">
        <v>739</v>
      </c>
      <c r="H140" s="157" t="s">
        <v>1</v>
      </c>
      <c r="I140" s="159"/>
      <c r="L140" s="156"/>
      <c r="M140" s="160"/>
      <c r="T140" s="161"/>
      <c r="AT140" s="157" t="s">
        <v>141</v>
      </c>
      <c r="AU140" s="157" t="s">
        <v>91</v>
      </c>
      <c r="AV140" s="13" t="s">
        <v>89</v>
      </c>
      <c r="AW140" s="13" t="s">
        <v>36</v>
      </c>
      <c r="AX140" s="13" t="s">
        <v>81</v>
      </c>
      <c r="AY140" s="157" t="s">
        <v>132</v>
      </c>
    </row>
    <row r="141" spans="2:65" s="12" customFormat="1">
      <c r="B141" s="145"/>
      <c r="D141" s="146" t="s">
        <v>141</v>
      </c>
      <c r="E141" s="147" t="s">
        <v>1</v>
      </c>
      <c r="F141" s="148" t="s">
        <v>740</v>
      </c>
      <c r="H141" s="149">
        <v>84.447000000000003</v>
      </c>
      <c r="I141" s="150"/>
      <c r="L141" s="145"/>
      <c r="M141" s="151"/>
      <c r="T141" s="152"/>
      <c r="AT141" s="147" t="s">
        <v>141</v>
      </c>
      <c r="AU141" s="147" t="s">
        <v>91</v>
      </c>
      <c r="AV141" s="12" t="s">
        <v>91</v>
      </c>
      <c r="AW141" s="12" t="s">
        <v>36</v>
      </c>
      <c r="AX141" s="12" t="s">
        <v>81</v>
      </c>
      <c r="AY141" s="147" t="s">
        <v>132</v>
      </c>
    </row>
    <row r="142" spans="2:65" s="13" customFormat="1">
      <c r="B142" s="156"/>
      <c r="D142" s="146" t="s">
        <v>141</v>
      </c>
      <c r="E142" s="157" t="s">
        <v>1</v>
      </c>
      <c r="F142" s="158" t="s">
        <v>161</v>
      </c>
      <c r="H142" s="157" t="s">
        <v>1</v>
      </c>
      <c r="I142" s="159"/>
      <c r="L142" s="156"/>
      <c r="M142" s="160"/>
      <c r="T142" s="161"/>
      <c r="AT142" s="157" t="s">
        <v>141</v>
      </c>
      <c r="AU142" s="157" t="s">
        <v>91</v>
      </c>
      <c r="AV142" s="13" t="s">
        <v>89</v>
      </c>
      <c r="AW142" s="13" t="s">
        <v>36</v>
      </c>
      <c r="AX142" s="13" t="s">
        <v>81</v>
      </c>
      <c r="AY142" s="157" t="s">
        <v>132</v>
      </c>
    </row>
    <row r="143" spans="2:65" s="12" customFormat="1">
      <c r="B143" s="145"/>
      <c r="D143" s="146" t="s">
        <v>141</v>
      </c>
      <c r="E143" s="147" t="s">
        <v>1</v>
      </c>
      <c r="F143" s="148" t="s">
        <v>741</v>
      </c>
      <c r="H143" s="149">
        <v>9.5</v>
      </c>
      <c r="I143" s="150"/>
      <c r="L143" s="145"/>
      <c r="M143" s="151"/>
      <c r="T143" s="152"/>
      <c r="AT143" s="147" t="s">
        <v>141</v>
      </c>
      <c r="AU143" s="147" t="s">
        <v>91</v>
      </c>
      <c r="AV143" s="12" t="s">
        <v>91</v>
      </c>
      <c r="AW143" s="12" t="s">
        <v>36</v>
      </c>
      <c r="AX143" s="12" t="s">
        <v>81</v>
      </c>
      <c r="AY143" s="147" t="s">
        <v>132</v>
      </c>
    </row>
    <row r="144" spans="2:65" s="14" customFormat="1">
      <c r="B144" s="162"/>
      <c r="D144" s="146" t="s">
        <v>141</v>
      </c>
      <c r="E144" s="163" t="s">
        <v>1</v>
      </c>
      <c r="F144" s="164" t="s">
        <v>153</v>
      </c>
      <c r="H144" s="165">
        <v>97.5</v>
      </c>
      <c r="I144" s="166"/>
      <c r="L144" s="162"/>
      <c r="M144" s="167"/>
      <c r="T144" s="168"/>
      <c r="AT144" s="163" t="s">
        <v>141</v>
      </c>
      <c r="AU144" s="163" t="s">
        <v>91</v>
      </c>
      <c r="AV144" s="14" t="s">
        <v>139</v>
      </c>
      <c r="AW144" s="14" t="s">
        <v>36</v>
      </c>
      <c r="AX144" s="14" t="s">
        <v>89</v>
      </c>
      <c r="AY144" s="163" t="s">
        <v>132</v>
      </c>
    </row>
    <row r="145" spans="2:65" s="1" customFormat="1" ht="62.65" customHeight="1">
      <c r="B145" s="32"/>
      <c r="C145" s="132" t="s">
        <v>154</v>
      </c>
      <c r="D145" s="132" t="s">
        <v>134</v>
      </c>
      <c r="E145" s="133" t="s">
        <v>163</v>
      </c>
      <c r="F145" s="134" t="s">
        <v>164</v>
      </c>
      <c r="G145" s="135" t="s">
        <v>137</v>
      </c>
      <c r="H145" s="136">
        <v>3.5529999999999999</v>
      </c>
      <c r="I145" s="137"/>
      <c r="J145" s="138">
        <f>ROUND(I145*H145,2)</f>
        <v>0</v>
      </c>
      <c r="K145" s="134" t="s">
        <v>138</v>
      </c>
      <c r="L145" s="32"/>
      <c r="M145" s="139" t="s">
        <v>1</v>
      </c>
      <c r="N145" s="140" t="s">
        <v>46</v>
      </c>
      <c r="P145" s="141">
        <f>O145*H145</f>
        <v>0</v>
      </c>
      <c r="Q145" s="141">
        <v>0</v>
      </c>
      <c r="R145" s="141">
        <f>Q145*H145</f>
        <v>0</v>
      </c>
      <c r="S145" s="141">
        <v>0.32500000000000001</v>
      </c>
      <c r="T145" s="142">
        <f>S145*H145</f>
        <v>1.154725</v>
      </c>
      <c r="AR145" s="143" t="s">
        <v>139</v>
      </c>
      <c r="AT145" s="143" t="s">
        <v>134</v>
      </c>
      <c r="AU145" s="143" t="s">
        <v>91</v>
      </c>
      <c r="AY145" s="17" t="s">
        <v>132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7" t="s">
        <v>89</v>
      </c>
      <c r="BK145" s="144">
        <f>ROUND(I145*H145,2)</f>
        <v>0</v>
      </c>
      <c r="BL145" s="17" t="s">
        <v>139</v>
      </c>
      <c r="BM145" s="143" t="s">
        <v>742</v>
      </c>
    </row>
    <row r="146" spans="2:65" s="1" customFormat="1" ht="19.5">
      <c r="B146" s="32"/>
      <c r="D146" s="146" t="s">
        <v>146</v>
      </c>
      <c r="F146" s="153" t="s">
        <v>166</v>
      </c>
      <c r="I146" s="154"/>
      <c r="L146" s="32"/>
      <c r="M146" s="155"/>
      <c r="T146" s="56"/>
      <c r="AT146" s="17" t="s">
        <v>146</v>
      </c>
      <c r="AU146" s="17" t="s">
        <v>91</v>
      </c>
    </row>
    <row r="147" spans="2:65" s="13" customFormat="1">
      <c r="B147" s="156"/>
      <c r="D147" s="146" t="s">
        <v>141</v>
      </c>
      <c r="E147" s="157" t="s">
        <v>1</v>
      </c>
      <c r="F147" s="158" t="s">
        <v>735</v>
      </c>
      <c r="H147" s="157" t="s">
        <v>1</v>
      </c>
      <c r="I147" s="159"/>
      <c r="L147" s="156"/>
      <c r="M147" s="160"/>
      <c r="T147" s="161"/>
      <c r="AT147" s="157" t="s">
        <v>141</v>
      </c>
      <c r="AU147" s="157" t="s">
        <v>91</v>
      </c>
      <c r="AV147" s="13" t="s">
        <v>89</v>
      </c>
      <c r="AW147" s="13" t="s">
        <v>36</v>
      </c>
      <c r="AX147" s="13" t="s">
        <v>81</v>
      </c>
      <c r="AY147" s="157" t="s">
        <v>132</v>
      </c>
    </row>
    <row r="148" spans="2:65" s="13" customFormat="1">
      <c r="B148" s="156"/>
      <c r="D148" s="146" t="s">
        <v>141</v>
      </c>
      <c r="E148" s="157" t="s">
        <v>1</v>
      </c>
      <c r="F148" s="158" t="s">
        <v>149</v>
      </c>
      <c r="H148" s="157" t="s">
        <v>1</v>
      </c>
      <c r="I148" s="159"/>
      <c r="L148" s="156"/>
      <c r="M148" s="160"/>
      <c r="T148" s="161"/>
      <c r="AT148" s="157" t="s">
        <v>141</v>
      </c>
      <c r="AU148" s="157" t="s">
        <v>91</v>
      </c>
      <c r="AV148" s="13" t="s">
        <v>89</v>
      </c>
      <c r="AW148" s="13" t="s">
        <v>36</v>
      </c>
      <c r="AX148" s="13" t="s">
        <v>81</v>
      </c>
      <c r="AY148" s="157" t="s">
        <v>132</v>
      </c>
    </row>
    <row r="149" spans="2:65" s="12" customFormat="1">
      <c r="B149" s="145"/>
      <c r="D149" s="146" t="s">
        <v>141</v>
      </c>
      <c r="E149" s="147" t="s">
        <v>1</v>
      </c>
      <c r="F149" s="148" t="s">
        <v>738</v>
      </c>
      <c r="H149" s="149">
        <v>3.5529999999999999</v>
      </c>
      <c r="I149" s="150"/>
      <c r="L149" s="145"/>
      <c r="M149" s="151"/>
      <c r="T149" s="152"/>
      <c r="AT149" s="147" t="s">
        <v>141</v>
      </c>
      <c r="AU149" s="147" t="s">
        <v>91</v>
      </c>
      <c r="AV149" s="12" t="s">
        <v>91</v>
      </c>
      <c r="AW149" s="12" t="s">
        <v>36</v>
      </c>
      <c r="AX149" s="12" t="s">
        <v>89</v>
      </c>
      <c r="AY149" s="147" t="s">
        <v>132</v>
      </c>
    </row>
    <row r="150" spans="2:65" s="1" customFormat="1" ht="49.15" customHeight="1">
      <c r="B150" s="32"/>
      <c r="C150" s="132" t="s">
        <v>139</v>
      </c>
      <c r="D150" s="132" t="s">
        <v>134</v>
      </c>
      <c r="E150" s="133" t="s">
        <v>169</v>
      </c>
      <c r="F150" s="134" t="s">
        <v>170</v>
      </c>
      <c r="G150" s="135" t="s">
        <v>137</v>
      </c>
      <c r="H150" s="136">
        <v>3.5529999999999999</v>
      </c>
      <c r="I150" s="137"/>
      <c r="J150" s="138">
        <f>ROUND(I150*H150,2)</f>
        <v>0</v>
      </c>
      <c r="K150" s="134" t="s">
        <v>1</v>
      </c>
      <c r="L150" s="32"/>
      <c r="M150" s="139" t="s">
        <v>1</v>
      </c>
      <c r="N150" s="140" t="s">
        <v>46</v>
      </c>
      <c r="P150" s="141">
        <f>O150*H150</f>
        <v>0</v>
      </c>
      <c r="Q150" s="141">
        <v>9.0000000000000006E-5</v>
      </c>
      <c r="R150" s="141">
        <f>Q150*H150</f>
        <v>3.1977000000000004E-4</v>
      </c>
      <c r="S150" s="141">
        <v>0.25600000000000001</v>
      </c>
      <c r="T150" s="142">
        <f>S150*H150</f>
        <v>0.90956800000000004</v>
      </c>
      <c r="AR150" s="143" t="s">
        <v>139</v>
      </c>
      <c r="AT150" s="143" t="s">
        <v>134</v>
      </c>
      <c r="AU150" s="143" t="s">
        <v>91</v>
      </c>
      <c r="AY150" s="17" t="s">
        <v>132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7" t="s">
        <v>89</v>
      </c>
      <c r="BK150" s="144">
        <f>ROUND(I150*H150,2)</f>
        <v>0</v>
      </c>
      <c r="BL150" s="17" t="s">
        <v>139</v>
      </c>
      <c r="BM150" s="143" t="s">
        <v>743</v>
      </c>
    </row>
    <row r="151" spans="2:65" s="1" customFormat="1" ht="19.5">
      <c r="B151" s="32"/>
      <c r="D151" s="146" t="s">
        <v>146</v>
      </c>
      <c r="F151" s="153" t="s">
        <v>172</v>
      </c>
      <c r="I151" s="154"/>
      <c r="L151" s="32"/>
      <c r="M151" s="155"/>
      <c r="T151" s="56"/>
      <c r="AT151" s="17" t="s">
        <v>146</v>
      </c>
      <c r="AU151" s="17" t="s">
        <v>91</v>
      </c>
    </row>
    <row r="152" spans="2:65" s="13" customFormat="1">
      <c r="B152" s="156"/>
      <c r="D152" s="146" t="s">
        <v>141</v>
      </c>
      <c r="E152" s="157" t="s">
        <v>1</v>
      </c>
      <c r="F152" s="158" t="s">
        <v>735</v>
      </c>
      <c r="H152" s="157" t="s">
        <v>1</v>
      </c>
      <c r="I152" s="159"/>
      <c r="L152" s="156"/>
      <c r="M152" s="160"/>
      <c r="T152" s="161"/>
      <c r="AT152" s="157" t="s">
        <v>141</v>
      </c>
      <c r="AU152" s="157" t="s">
        <v>91</v>
      </c>
      <c r="AV152" s="13" t="s">
        <v>89</v>
      </c>
      <c r="AW152" s="13" t="s">
        <v>36</v>
      </c>
      <c r="AX152" s="13" t="s">
        <v>81</v>
      </c>
      <c r="AY152" s="157" t="s">
        <v>132</v>
      </c>
    </row>
    <row r="153" spans="2:65" s="13" customFormat="1">
      <c r="B153" s="156"/>
      <c r="D153" s="146" t="s">
        <v>141</v>
      </c>
      <c r="E153" s="157" t="s">
        <v>1</v>
      </c>
      <c r="F153" s="158" t="s">
        <v>149</v>
      </c>
      <c r="H153" s="157" t="s">
        <v>1</v>
      </c>
      <c r="I153" s="159"/>
      <c r="L153" s="156"/>
      <c r="M153" s="160"/>
      <c r="T153" s="161"/>
      <c r="AT153" s="157" t="s">
        <v>141</v>
      </c>
      <c r="AU153" s="157" t="s">
        <v>91</v>
      </c>
      <c r="AV153" s="13" t="s">
        <v>89</v>
      </c>
      <c r="AW153" s="13" t="s">
        <v>36</v>
      </c>
      <c r="AX153" s="13" t="s">
        <v>81</v>
      </c>
      <c r="AY153" s="157" t="s">
        <v>132</v>
      </c>
    </row>
    <row r="154" spans="2:65" s="12" customFormat="1">
      <c r="B154" s="145"/>
      <c r="D154" s="146" t="s">
        <v>141</v>
      </c>
      <c r="E154" s="147" t="s">
        <v>1</v>
      </c>
      <c r="F154" s="148" t="s">
        <v>736</v>
      </c>
      <c r="H154" s="149">
        <v>3.5529999999999999</v>
      </c>
      <c r="I154" s="150"/>
      <c r="L154" s="145"/>
      <c r="M154" s="151"/>
      <c r="T154" s="152"/>
      <c r="AT154" s="147" t="s">
        <v>141</v>
      </c>
      <c r="AU154" s="147" t="s">
        <v>91</v>
      </c>
      <c r="AV154" s="12" t="s">
        <v>91</v>
      </c>
      <c r="AW154" s="12" t="s">
        <v>36</v>
      </c>
      <c r="AX154" s="12" t="s">
        <v>89</v>
      </c>
      <c r="AY154" s="147" t="s">
        <v>132</v>
      </c>
    </row>
    <row r="155" spans="2:65" s="1" customFormat="1" ht="49.15" customHeight="1">
      <c r="B155" s="32"/>
      <c r="C155" s="132" t="s">
        <v>168</v>
      </c>
      <c r="D155" s="132" t="s">
        <v>134</v>
      </c>
      <c r="E155" s="133" t="s">
        <v>174</v>
      </c>
      <c r="F155" s="134" t="s">
        <v>175</v>
      </c>
      <c r="G155" s="135" t="s">
        <v>137</v>
      </c>
      <c r="H155" s="136">
        <v>4.8449999999999998</v>
      </c>
      <c r="I155" s="137"/>
      <c r="J155" s="138">
        <f>ROUND(I155*H155,2)</f>
        <v>0</v>
      </c>
      <c r="K155" s="134" t="s">
        <v>138</v>
      </c>
      <c r="L155" s="32"/>
      <c r="M155" s="139" t="s">
        <v>1</v>
      </c>
      <c r="N155" s="140" t="s">
        <v>46</v>
      </c>
      <c r="P155" s="141">
        <f>O155*H155</f>
        <v>0</v>
      </c>
      <c r="Q155" s="141">
        <v>4.0000000000000003E-5</v>
      </c>
      <c r="R155" s="141">
        <f>Q155*H155</f>
        <v>1.9379999999999999E-4</v>
      </c>
      <c r="S155" s="141">
        <v>9.1999999999999998E-2</v>
      </c>
      <c r="T155" s="142">
        <f>S155*H155</f>
        <v>0.44573999999999997</v>
      </c>
      <c r="AR155" s="143" t="s">
        <v>139</v>
      </c>
      <c r="AT155" s="143" t="s">
        <v>134</v>
      </c>
      <c r="AU155" s="143" t="s">
        <v>91</v>
      </c>
      <c r="AY155" s="17" t="s">
        <v>132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89</v>
      </c>
      <c r="BK155" s="144">
        <f>ROUND(I155*H155,2)</f>
        <v>0</v>
      </c>
      <c r="BL155" s="17" t="s">
        <v>139</v>
      </c>
      <c r="BM155" s="143" t="s">
        <v>744</v>
      </c>
    </row>
    <row r="156" spans="2:65" s="1" customFormat="1" ht="19.5">
      <c r="B156" s="32"/>
      <c r="D156" s="146" t="s">
        <v>146</v>
      </c>
      <c r="F156" s="153" t="s">
        <v>177</v>
      </c>
      <c r="I156" s="154"/>
      <c r="L156" s="32"/>
      <c r="M156" s="155"/>
      <c r="T156" s="56"/>
      <c r="AT156" s="17" t="s">
        <v>146</v>
      </c>
      <c r="AU156" s="17" t="s">
        <v>91</v>
      </c>
    </row>
    <row r="157" spans="2:65" s="13" customFormat="1">
      <c r="B157" s="156"/>
      <c r="D157" s="146" t="s">
        <v>141</v>
      </c>
      <c r="E157" s="157" t="s">
        <v>1</v>
      </c>
      <c r="F157" s="158" t="s">
        <v>735</v>
      </c>
      <c r="H157" s="157" t="s">
        <v>1</v>
      </c>
      <c r="I157" s="159"/>
      <c r="L157" s="156"/>
      <c r="M157" s="160"/>
      <c r="T157" s="161"/>
      <c r="AT157" s="157" t="s">
        <v>141</v>
      </c>
      <c r="AU157" s="157" t="s">
        <v>91</v>
      </c>
      <c r="AV157" s="13" t="s">
        <v>89</v>
      </c>
      <c r="AW157" s="13" t="s">
        <v>36</v>
      </c>
      <c r="AX157" s="13" t="s">
        <v>81</v>
      </c>
      <c r="AY157" s="157" t="s">
        <v>132</v>
      </c>
    </row>
    <row r="158" spans="2:65" s="13" customFormat="1">
      <c r="B158" s="156"/>
      <c r="D158" s="146" t="s">
        <v>141</v>
      </c>
      <c r="E158" s="157" t="s">
        <v>1</v>
      </c>
      <c r="F158" s="158" t="s">
        <v>149</v>
      </c>
      <c r="H158" s="157" t="s">
        <v>1</v>
      </c>
      <c r="I158" s="159"/>
      <c r="L158" s="156"/>
      <c r="M158" s="160"/>
      <c r="T158" s="161"/>
      <c r="AT158" s="157" t="s">
        <v>141</v>
      </c>
      <c r="AU158" s="157" t="s">
        <v>91</v>
      </c>
      <c r="AV158" s="13" t="s">
        <v>89</v>
      </c>
      <c r="AW158" s="13" t="s">
        <v>36</v>
      </c>
      <c r="AX158" s="13" t="s">
        <v>81</v>
      </c>
      <c r="AY158" s="157" t="s">
        <v>132</v>
      </c>
    </row>
    <row r="159" spans="2:65" s="12" customFormat="1">
      <c r="B159" s="145"/>
      <c r="D159" s="146" t="s">
        <v>141</v>
      </c>
      <c r="E159" s="147" t="s">
        <v>1</v>
      </c>
      <c r="F159" s="148" t="s">
        <v>745</v>
      </c>
      <c r="H159" s="149">
        <v>4.8449999999999998</v>
      </c>
      <c r="I159" s="150"/>
      <c r="L159" s="145"/>
      <c r="M159" s="151"/>
      <c r="T159" s="152"/>
      <c r="AT159" s="147" t="s">
        <v>141</v>
      </c>
      <c r="AU159" s="147" t="s">
        <v>91</v>
      </c>
      <c r="AV159" s="12" t="s">
        <v>91</v>
      </c>
      <c r="AW159" s="12" t="s">
        <v>36</v>
      </c>
      <c r="AX159" s="12" t="s">
        <v>89</v>
      </c>
      <c r="AY159" s="147" t="s">
        <v>132</v>
      </c>
    </row>
    <row r="160" spans="2:65" s="1" customFormat="1" ht="24.2" customHeight="1">
      <c r="B160" s="32"/>
      <c r="C160" s="132" t="s">
        <v>173</v>
      </c>
      <c r="D160" s="132" t="s">
        <v>134</v>
      </c>
      <c r="E160" s="133" t="s">
        <v>180</v>
      </c>
      <c r="F160" s="134" t="s">
        <v>181</v>
      </c>
      <c r="G160" s="135" t="s">
        <v>182</v>
      </c>
      <c r="H160" s="136">
        <v>214.8</v>
      </c>
      <c r="I160" s="137"/>
      <c r="J160" s="138">
        <f>ROUND(I160*H160,2)</f>
        <v>0</v>
      </c>
      <c r="K160" s="134" t="s">
        <v>138</v>
      </c>
      <c r="L160" s="32"/>
      <c r="M160" s="139" t="s">
        <v>1</v>
      </c>
      <c r="N160" s="140" t="s">
        <v>46</v>
      </c>
      <c r="P160" s="141">
        <f>O160*H160</f>
        <v>0</v>
      </c>
      <c r="Q160" s="141">
        <v>3.0000000000000001E-5</v>
      </c>
      <c r="R160" s="141">
        <f>Q160*H160</f>
        <v>6.4440000000000001E-3</v>
      </c>
      <c r="S160" s="141">
        <v>0</v>
      </c>
      <c r="T160" s="142">
        <f>S160*H160</f>
        <v>0</v>
      </c>
      <c r="AR160" s="143" t="s">
        <v>139</v>
      </c>
      <c r="AT160" s="143" t="s">
        <v>134</v>
      </c>
      <c r="AU160" s="143" t="s">
        <v>91</v>
      </c>
      <c r="AY160" s="17" t="s">
        <v>132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7" t="s">
        <v>89</v>
      </c>
      <c r="BK160" s="144">
        <f>ROUND(I160*H160,2)</f>
        <v>0</v>
      </c>
      <c r="BL160" s="17" t="s">
        <v>139</v>
      </c>
      <c r="BM160" s="143" t="s">
        <v>746</v>
      </c>
    </row>
    <row r="161" spans="2:65" s="1" customFormat="1" ht="19.5">
      <c r="B161" s="32"/>
      <c r="D161" s="146" t="s">
        <v>146</v>
      </c>
      <c r="F161" s="153" t="s">
        <v>184</v>
      </c>
      <c r="I161" s="154"/>
      <c r="L161" s="32"/>
      <c r="M161" s="155"/>
      <c r="T161" s="56"/>
      <c r="AT161" s="17" t="s">
        <v>146</v>
      </c>
      <c r="AU161" s="17" t="s">
        <v>91</v>
      </c>
    </row>
    <row r="162" spans="2:65" s="12" customFormat="1">
      <c r="B162" s="145"/>
      <c r="D162" s="146" t="s">
        <v>141</v>
      </c>
      <c r="E162" s="147" t="s">
        <v>1</v>
      </c>
      <c r="F162" s="148" t="s">
        <v>747</v>
      </c>
      <c r="H162" s="149">
        <v>192</v>
      </c>
      <c r="I162" s="150"/>
      <c r="L162" s="145"/>
      <c r="M162" s="151"/>
      <c r="T162" s="152"/>
      <c r="AT162" s="147" t="s">
        <v>141</v>
      </c>
      <c r="AU162" s="147" t="s">
        <v>91</v>
      </c>
      <c r="AV162" s="12" t="s">
        <v>91</v>
      </c>
      <c r="AW162" s="12" t="s">
        <v>36</v>
      </c>
      <c r="AX162" s="12" t="s">
        <v>81</v>
      </c>
      <c r="AY162" s="147" t="s">
        <v>132</v>
      </c>
    </row>
    <row r="163" spans="2:65" s="12" customFormat="1">
      <c r="B163" s="145"/>
      <c r="D163" s="146" t="s">
        <v>141</v>
      </c>
      <c r="E163" s="147" t="s">
        <v>1</v>
      </c>
      <c r="F163" s="148" t="s">
        <v>748</v>
      </c>
      <c r="H163" s="149">
        <v>22.8</v>
      </c>
      <c r="I163" s="150"/>
      <c r="L163" s="145"/>
      <c r="M163" s="151"/>
      <c r="T163" s="152"/>
      <c r="AT163" s="147" t="s">
        <v>141</v>
      </c>
      <c r="AU163" s="147" t="s">
        <v>91</v>
      </c>
      <c r="AV163" s="12" t="s">
        <v>91</v>
      </c>
      <c r="AW163" s="12" t="s">
        <v>36</v>
      </c>
      <c r="AX163" s="12" t="s">
        <v>81</v>
      </c>
      <c r="AY163" s="147" t="s">
        <v>132</v>
      </c>
    </row>
    <row r="164" spans="2:65" s="14" customFormat="1">
      <c r="B164" s="162"/>
      <c r="D164" s="146" t="s">
        <v>141</v>
      </c>
      <c r="E164" s="163" t="s">
        <v>1</v>
      </c>
      <c r="F164" s="164" t="s">
        <v>153</v>
      </c>
      <c r="H164" s="165">
        <v>214.8</v>
      </c>
      <c r="I164" s="166"/>
      <c r="L164" s="162"/>
      <c r="M164" s="167"/>
      <c r="T164" s="168"/>
      <c r="AT164" s="163" t="s">
        <v>141</v>
      </c>
      <c r="AU164" s="163" t="s">
        <v>91</v>
      </c>
      <c r="AV164" s="14" t="s">
        <v>139</v>
      </c>
      <c r="AW164" s="14" t="s">
        <v>36</v>
      </c>
      <c r="AX164" s="14" t="s">
        <v>89</v>
      </c>
      <c r="AY164" s="163" t="s">
        <v>132</v>
      </c>
    </row>
    <row r="165" spans="2:65" s="1" customFormat="1" ht="37.9" customHeight="1">
      <c r="B165" s="32"/>
      <c r="C165" s="132" t="s">
        <v>179</v>
      </c>
      <c r="D165" s="132" t="s">
        <v>134</v>
      </c>
      <c r="E165" s="133" t="s">
        <v>188</v>
      </c>
      <c r="F165" s="134" t="s">
        <v>189</v>
      </c>
      <c r="G165" s="135" t="s">
        <v>190</v>
      </c>
      <c r="H165" s="136">
        <v>8.9499999999999993</v>
      </c>
      <c r="I165" s="137"/>
      <c r="J165" s="138">
        <f>ROUND(I165*H165,2)</f>
        <v>0</v>
      </c>
      <c r="K165" s="134" t="s">
        <v>138</v>
      </c>
      <c r="L165" s="32"/>
      <c r="M165" s="139" t="s">
        <v>1</v>
      </c>
      <c r="N165" s="140" t="s">
        <v>46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139</v>
      </c>
      <c r="AT165" s="143" t="s">
        <v>134</v>
      </c>
      <c r="AU165" s="143" t="s">
        <v>91</v>
      </c>
      <c r="AY165" s="17" t="s">
        <v>132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7" t="s">
        <v>89</v>
      </c>
      <c r="BK165" s="144">
        <f>ROUND(I165*H165,2)</f>
        <v>0</v>
      </c>
      <c r="BL165" s="17" t="s">
        <v>139</v>
      </c>
      <c r="BM165" s="143" t="s">
        <v>749</v>
      </c>
    </row>
    <row r="166" spans="2:65" s="12" customFormat="1">
      <c r="B166" s="145"/>
      <c r="D166" s="146" t="s">
        <v>141</v>
      </c>
      <c r="E166" s="147" t="s">
        <v>1</v>
      </c>
      <c r="F166" s="148" t="s">
        <v>750</v>
      </c>
      <c r="H166" s="149">
        <v>8</v>
      </c>
      <c r="I166" s="150"/>
      <c r="L166" s="145"/>
      <c r="M166" s="151"/>
      <c r="T166" s="152"/>
      <c r="AT166" s="147" t="s">
        <v>141</v>
      </c>
      <c r="AU166" s="147" t="s">
        <v>91</v>
      </c>
      <c r="AV166" s="12" t="s">
        <v>91</v>
      </c>
      <c r="AW166" s="12" t="s">
        <v>36</v>
      </c>
      <c r="AX166" s="12" t="s">
        <v>81</v>
      </c>
      <c r="AY166" s="147" t="s">
        <v>132</v>
      </c>
    </row>
    <row r="167" spans="2:65" s="12" customFormat="1">
      <c r="B167" s="145"/>
      <c r="D167" s="146" t="s">
        <v>141</v>
      </c>
      <c r="E167" s="147" t="s">
        <v>1</v>
      </c>
      <c r="F167" s="148" t="s">
        <v>751</v>
      </c>
      <c r="H167" s="149">
        <v>0.95</v>
      </c>
      <c r="I167" s="150"/>
      <c r="L167" s="145"/>
      <c r="M167" s="151"/>
      <c r="T167" s="152"/>
      <c r="AT167" s="147" t="s">
        <v>141</v>
      </c>
      <c r="AU167" s="147" t="s">
        <v>91</v>
      </c>
      <c r="AV167" s="12" t="s">
        <v>91</v>
      </c>
      <c r="AW167" s="12" t="s">
        <v>36</v>
      </c>
      <c r="AX167" s="12" t="s">
        <v>81</v>
      </c>
      <c r="AY167" s="147" t="s">
        <v>132</v>
      </c>
    </row>
    <row r="168" spans="2:65" s="14" customFormat="1">
      <c r="B168" s="162"/>
      <c r="D168" s="146" t="s">
        <v>141</v>
      </c>
      <c r="E168" s="163" t="s">
        <v>1</v>
      </c>
      <c r="F168" s="164" t="s">
        <v>153</v>
      </c>
      <c r="H168" s="165">
        <v>8.9499999999999993</v>
      </c>
      <c r="I168" s="166"/>
      <c r="L168" s="162"/>
      <c r="M168" s="167"/>
      <c r="T168" s="168"/>
      <c r="AT168" s="163" t="s">
        <v>141</v>
      </c>
      <c r="AU168" s="163" t="s">
        <v>91</v>
      </c>
      <c r="AV168" s="14" t="s">
        <v>139</v>
      </c>
      <c r="AW168" s="14" t="s">
        <v>36</v>
      </c>
      <c r="AX168" s="14" t="s">
        <v>89</v>
      </c>
      <c r="AY168" s="163" t="s">
        <v>132</v>
      </c>
    </row>
    <row r="169" spans="2:65" s="1" customFormat="1" ht="66.75" customHeight="1">
      <c r="B169" s="32"/>
      <c r="C169" s="132" t="s">
        <v>187</v>
      </c>
      <c r="D169" s="132" t="s">
        <v>134</v>
      </c>
      <c r="E169" s="133" t="s">
        <v>195</v>
      </c>
      <c r="F169" s="134" t="s">
        <v>196</v>
      </c>
      <c r="G169" s="135" t="s">
        <v>197</v>
      </c>
      <c r="H169" s="136">
        <v>1.1000000000000001</v>
      </c>
      <c r="I169" s="137"/>
      <c r="J169" s="138">
        <f>ROUND(I169*H169,2)</f>
        <v>0</v>
      </c>
      <c r="K169" s="134" t="s">
        <v>138</v>
      </c>
      <c r="L169" s="32"/>
      <c r="M169" s="139" t="s">
        <v>1</v>
      </c>
      <c r="N169" s="140" t="s">
        <v>46</v>
      </c>
      <c r="P169" s="141">
        <f>O169*H169</f>
        <v>0</v>
      </c>
      <c r="Q169" s="141">
        <v>3.6900000000000002E-2</v>
      </c>
      <c r="R169" s="141">
        <f>Q169*H169</f>
        <v>4.0590000000000008E-2</v>
      </c>
      <c r="S169" s="141">
        <v>0</v>
      </c>
      <c r="T169" s="142">
        <f>S169*H169</f>
        <v>0</v>
      </c>
      <c r="AR169" s="143" t="s">
        <v>139</v>
      </c>
      <c r="AT169" s="143" t="s">
        <v>134</v>
      </c>
      <c r="AU169" s="143" t="s">
        <v>91</v>
      </c>
      <c r="AY169" s="17" t="s">
        <v>132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7" t="s">
        <v>89</v>
      </c>
      <c r="BK169" s="144">
        <f>ROUND(I169*H169,2)</f>
        <v>0</v>
      </c>
      <c r="BL169" s="17" t="s">
        <v>139</v>
      </c>
      <c r="BM169" s="143" t="s">
        <v>752</v>
      </c>
    </row>
    <row r="170" spans="2:65" s="12" customFormat="1">
      <c r="B170" s="145"/>
      <c r="D170" s="146" t="s">
        <v>141</v>
      </c>
      <c r="E170" s="147" t="s">
        <v>1</v>
      </c>
      <c r="F170" s="148" t="s">
        <v>753</v>
      </c>
      <c r="H170" s="149">
        <v>1.1000000000000001</v>
      </c>
      <c r="I170" s="150"/>
      <c r="L170" s="145"/>
      <c r="M170" s="151"/>
      <c r="T170" s="152"/>
      <c r="AT170" s="147" t="s">
        <v>141</v>
      </c>
      <c r="AU170" s="147" t="s">
        <v>91</v>
      </c>
      <c r="AV170" s="12" t="s">
        <v>91</v>
      </c>
      <c r="AW170" s="12" t="s">
        <v>36</v>
      </c>
      <c r="AX170" s="12" t="s">
        <v>89</v>
      </c>
      <c r="AY170" s="147" t="s">
        <v>132</v>
      </c>
    </row>
    <row r="171" spans="2:65" s="1" customFormat="1" ht="66.75" customHeight="1">
      <c r="B171" s="32"/>
      <c r="C171" s="132" t="s">
        <v>194</v>
      </c>
      <c r="D171" s="132" t="s">
        <v>134</v>
      </c>
      <c r="E171" s="133" t="s">
        <v>201</v>
      </c>
      <c r="F171" s="134" t="s">
        <v>196</v>
      </c>
      <c r="G171" s="135" t="s">
        <v>197</v>
      </c>
      <c r="H171" s="136">
        <v>1.1000000000000001</v>
      </c>
      <c r="I171" s="137"/>
      <c r="J171" s="138">
        <f>ROUND(I171*H171,2)</f>
        <v>0</v>
      </c>
      <c r="K171" s="134" t="s">
        <v>138</v>
      </c>
      <c r="L171" s="32"/>
      <c r="M171" s="139" t="s">
        <v>1</v>
      </c>
      <c r="N171" s="140" t="s">
        <v>46</v>
      </c>
      <c r="P171" s="141">
        <f>O171*H171</f>
        <v>0</v>
      </c>
      <c r="Q171" s="141">
        <v>3.6900000000000002E-2</v>
      </c>
      <c r="R171" s="141">
        <f>Q171*H171</f>
        <v>4.0590000000000008E-2</v>
      </c>
      <c r="S171" s="141">
        <v>0</v>
      </c>
      <c r="T171" s="142">
        <f>S171*H171</f>
        <v>0</v>
      </c>
      <c r="AR171" s="143" t="s">
        <v>139</v>
      </c>
      <c r="AT171" s="143" t="s">
        <v>134</v>
      </c>
      <c r="AU171" s="143" t="s">
        <v>91</v>
      </c>
      <c r="AY171" s="17" t="s">
        <v>132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7" t="s">
        <v>89</v>
      </c>
      <c r="BK171" s="144">
        <f>ROUND(I171*H171,2)</f>
        <v>0</v>
      </c>
      <c r="BL171" s="17" t="s">
        <v>139</v>
      </c>
      <c r="BM171" s="143" t="s">
        <v>754</v>
      </c>
    </row>
    <row r="172" spans="2:65" s="12" customFormat="1">
      <c r="B172" s="145"/>
      <c r="D172" s="146" t="s">
        <v>141</v>
      </c>
      <c r="E172" s="147" t="s">
        <v>1</v>
      </c>
      <c r="F172" s="148" t="s">
        <v>753</v>
      </c>
      <c r="H172" s="149">
        <v>1.1000000000000001</v>
      </c>
      <c r="I172" s="150"/>
      <c r="L172" s="145"/>
      <c r="M172" s="151"/>
      <c r="T172" s="152"/>
      <c r="AT172" s="147" t="s">
        <v>141</v>
      </c>
      <c r="AU172" s="147" t="s">
        <v>91</v>
      </c>
      <c r="AV172" s="12" t="s">
        <v>91</v>
      </c>
      <c r="AW172" s="12" t="s">
        <v>36</v>
      </c>
      <c r="AX172" s="12" t="s">
        <v>89</v>
      </c>
      <c r="AY172" s="147" t="s">
        <v>132</v>
      </c>
    </row>
    <row r="173" spans="2:65" s="1" customFormat="1" ht="37.9" customHeight="1">
      <c r="B173" s="32"/>
      <c r="C173" s="132" t="s">
        <v>200</v>
      </c>
      <c r="D173" s="132" t="s">
        <v>134</v>
      </c>
      <c r="E173" s="133" t="s">
        <v>210</v>
      </c>
      <c r="F173" s="134" t="s">
        <v>211</v>
      </c>
      <c r="G173" s="135" t="s">
        <v>212</v>
      </c>
      <c r="H173" s="136">
        <v>5.4560000000000004</v>
      </c>
      <c r="I173" s="137"/>
      <c r="J173" s="138">
        <f>ROUND(I173*H173,2)</f>
        <v>0</v>
      </c>
      <c r="K173" s="134" t="s">
        <v>138</v>
      </c>
      <c r="L173" s="32"/>
      <c r="M173" s="139" t="s">
        <v>1</v>
      </c>
      <c r="N173" s="140" t="s">
        <v>46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139</v>
      </c>
      <c r="AT173" s="143" t="s">
        <v>134</v>
      </c>
      <c r="AU173" s="143" t="s">
        <v>91</v>
      </c>
      <c r="AY173" s="17" t="s">
        <v>132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7" t="s">
        <v>89</v>
      </c>
      <c r="BK173" s="144">
        <f>ROUND(I173*H173,2)</f>
        <v>0</v>
      </c>
      <c r="BL173" s="17" t="s">
        <v>139</v>
      </c>
      <c r="BM173" s="143" t="s">
        <v>755</v>
      </c>
    </row>
    <row r="174" spans="2:65" s="12" customFormat="1">
      <c r="B174" s="145"/>
      <c r="D174" s="146" t="s">
        <v>141</v>
      </c>
      <c r="E174" s="147" t="s">
        <v>1</v>
      </c>
      <c r="F174" s="148" t="s">
        <v>756</v>
      </c>
      <c r="H174" s="149">
        <v>5.4560000000000004</v>
      </c>
      <c r="I174" s="150"/>
      <c r="L174" s="145"/>
      <c r="M174" s="151"/>
      <c r="T174" s="152"/>
      <c r="AT174" s="147" t="s">
        <v>141</v>
      </c>
      <c r="AU174" s="147" t="s">
        <v>91</v>
      </c>
      <c r="AV174" s="12" t="s">
        <v>91</v>
      </c>
      <c r="AW174" s="12" t="s">
        <v>36</v>
      </c>
      <c r="AX174" s="12" t="s">
        <v>89</v>
      </c>
      <c r="AY174" s="147" t="s">
        <v>132</v>
      </c>
    </row>
    <row r="175" spans="2:65" s="1" customFormat="1" ht="49.15" customHeight="1">
      <c r="B175" s="32"/>
      <c r="C175" s="132" t="s">
        <v>204</v>
      </c>
      <c r="D175" s="132" t="s">
        <v>134</v>
      </c>
      <c r="E175" s="133" t="s">
        <v>216</v>
      </c>
      <c r="F175" s="134" t="s">
        <v>217</v>
      </c>
      <c r="G175" s="135" t="s">
        <v>212</v>
      </c>
      <c r="H175" s="136">
        <v>104.374</v>
      </c>
      <c r="I175" s="137"/>
      <c r="J175" s="138">
        <f>ROUND(I175*H175,2)</f>
        <v>0</v>
      </c>
      <c r="K175" s="134" t="s">
        <v>138</v>
      </c>
      <c r="L175" s="32"/>
      <c r="M175" s="139" t="s">
        <v>1</v>
      </c>
      <c r="N175" s="140" t="s">
        <v>46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139</v>
      </c>
      <c r="AT175" s="143" t="s">
        <v>134</v>
      </c>
      <c r="AU175" s="143" t="s">
        <v>91</v>
      </c>
      <c r="AY175" s="17" t="s">
        <v>132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7" t="s">
        <v>89</v>
      </c>
      <c r="BK175" s="144">
        <f>ROUND(I175*H175,2)</f>
        <v>0</v>
      </c>
      <c r="BL175" s="17" t="s">
        <v>139</v>
      </c>
      <c r="BM175" s="143" t="s">
        <v>757</v>
      </c>
    </row>
    <row r="176" spans="2:65" s="13" customFormat="1">
      <c r="B176" s="156"/>
      <c r="D176" s="146" t="s">
        <v>141</v>
      </c>
      <c r="E176" s="157" t="s">
        <v>1</v>
      </c>
      <c r="F176" s="158" t="s">
        <v>735</v>
      </c>
      <c r="H176" s="157" t="s">
        <v>1</v>
      </c>
      <c r="I176" s="159"/>
      <c r="L176" s="156"/>
      <c r="M176" s="160"/>
      <c r="T176" s="161"/>
      <c r="AT176" s="157" t="s">
        <v>141</v>
      </c>
      <c r="AU176" s="157" t="s">
        <v>91</v>
      </c>
      <c r="AV176" s="13" t="s">
        <v>89</v>
      </c>
      <c r="AW176" s="13" t="s">
        <v>36</v>
      </c>
      <c r="AX176" s="13" t="s">
        <v>81</v>
      </c>
      <c r="AY176" s="157" t="s">
        <v>132</v>
      </c>
    </row>
    <row r="177" spans="2:65" s="13" customFormat="1">
      <c r="B177" s="156"/>
      <c r="D177" s="146" t="s">
        <v>141</v>
      </c>
      <c r="E177" s="157" t="s">
        <v>1</v>
      </c>
      <c r="F177" s="158" t="s">
        <v>219</v>
      </c>
      <c r="H177" s="157" t="s">
        <v>1</v>
      </c>
      <c r="I177" s="159"/>
      <c r="L177" s="156"/>
      <c r="M177" s="160"/>
      <c r="T177" s="161"/>
      <c r="AT177" s="157" t="s">
        <v>141</v>
      </c>
      <c r="AU177" s="157" t="s">
        <v>91</v>
      </c>
      <c r="AV177" s="13" t="s">
        <v>89</v>
      </c>
      <c r="AW177" s="13" t="s">
        <v>36</v>
      </c>
      <c r="AX177" s="13" t="s">
        <v>81</v>
      </c>
      <c r="AY177" s="157" t="s">
        <v>132</v>
      </c>
    </row>
    <row r="178" spans="2:65" s="13" customFormat="1">
      <c r="B178" s="156"/>
      <c r="D178" s="146" t="s">
        <v>141</v>
      </c>
      <c r="E178" s="157" t="s">
        <v>1</v>
      </c>
      <c r="F178" s="158" t="s">
        <v>220</v>
      </c>
      <c r="H178" s="157" t="s">
        <v>1</v>
      </c>
      <c r="I178" s="159"/>
      <c r="L178" s="156"/>
      <c r="M178" s="160"/>
      <c r="T178" s="161"/>
      <c r="AT178" s="157" t="s">
        <v>141</v>
      </c>
      <c r="AU178" s="157" t="s">
        <v>91</v>
      </c>
      <c r="AV178" s="13" t="s">
        <v>89</v>
      </c>
      <c r="AW178" s="13" t="s">
        <v>36</v>
      </c>
      <c r="AX178" s="13" t="s">
        <v>81</v>
      </c>
      <c r="AY178" s="157" t="s">
        <v>132</v>
      </c>
    </row>
    <row r="179" spans="2:65" s="13" customFormat="1">
      <c r="B179" s="156"/>
      <c r="D179" s="146" t="s">
        <v>141</v>
      </c>
      <c r="E179" s="157" t="s">
        <v>1</v>
      </c>
      <c r="F179" s="158" t="s">
        <v>739</v>
      </c>
      <c r="H179" s="157" t="s">
        <v>1</v>
      </c>
      <c r="I179" s="159"/>
      <c r="L179" s="156"/>
      <c r="M179" s="160"/>
      <c r="T179" s="161"/>
      <c r="AT179" s="157" t="s">
        <v>141</v>
      </c>
      <c r="AU179" s="157" t="s">
        <v>91</v>
      </c>
      <c r="AV179" s="13" t="s">
        <v>89</v>
      </c>
      <c r="AW179" s="13" t="s">
        <v>36</v>
      </c>
      <c r="AX179" s="13" t="s">
        <v>81</v>
      </c>
      <c r="AY179" s="157" t="s">
        <v>132</v>
      </c>
    </row>
    <row r="180" spans="2:65" s="12" customFormat="1">
      <c r="B180" s="145"/>
      <c r="D180" s="146" t="s">
        <v>141</v>
      </c>
      <c r="E180" s="147" t="s">
        <v>1</v>
      </c>
      <c r="F180" s="148" t="s">
        <v>758</v>
      </c>
      <c r="H180" s="149">
        <v>98.284999999999997</v>
      </c>
      <c r="I180" s="150"/>
      <c r="L180" s="145"/>
      <c r="M180" s="151"/>
      <c r="T180" s="152"/>
      <c r="AT180" s="147" t="s">
        <v>141</v>
      </c>
      <c r="AU180" s="147" t="s">
        <v>91</v>
      </c>
      <c r="AV180" s="12" t="s">
        <v>91</v>
      </c>
      <c r="AW180" s="12" t="s">
        <v>36</v>
      </c>
      <c r="AX180" s="12" t="s">
        <v>81</v>
      </c>
      <c r="AY180" s="147" t="s">
        <v>132</v>
      </c>
    </row>
    <row r="181" spans="2:65" s="12" customFormat="1">
      <c r="B181" s="145"/>
      <c r="D181" s="146" t="s">
        <v>141</v>
      </c>
      <c r="E181" s="147" t="s">
        <v>1</v>
      </c>
      <c r="F181" s="148" t="s">
        <v>759</v>
      </c>
      <c r="H181" s="149">
        <v>6.6</v>
      </c>
      <c r="I181" s="150"/>
      <c r="L181" s="145"/>
      <c r="M181" s="151"/>
      <c r="T181" s="152"/>
      <c r="AT181" s="147" t="s">
        <v>141</v>
      </c>
      <c r="AU181" s="147" t="s">
        <v>91</v>
      </c>
      <c r="AV181" s="12" t="s">
        <v>91</v>
      </c>
      <c r="AW181" s="12" t="s">
        <v>36</v>
      </c>
      <c r="AX181" s="12" t="s">
        <v>81</v>
      </c>
      <c r="AY181" s="147" t="s">
        <v>132</v>
      </c>
    </row>
    <row r="182" spans="2:65" s="12" customFormat="1">
      <c r="B182" s="145"/>
      <c r="D182" s="146" t="s">
        <v>141</v>
      </c>
      <c r="E182" s="147" t="s">
        <v>1</v>
      </c>
      <c r="F182" s="148" t="s">
        <v>760</v>
      </c>
      <c r="H182" s="149">
        <v>-14.039</v>
      </c>
      <c r="I182" s="150"/>
      <c r="L182" s="145"/>
      <c r="M182" s="151"/>
      <c r="T182" s="152"/>
      <c r="AT182" s="147" t="s">
        <v>141</v>
      </c>
      <c r="AU182" s="147" t="s">
        <v>91</v>
      </c>
      <c r="AV182" s="12" t="s">
        <v>91</v>
      </c>
      <c r="AW182" s="12" t="s">
        <v>36</v>
      </c>
      <c r="AX182" s="12" t="s">
        <v>81</v>
      </c>
      <c r="AY182" s="147" t="s">
        <v>132</v>
      </c>
    </row>
    <row r="183" spans="2:65" s="15" customFormat="1">
      <c r="B183" s="169"/>
      <c r="D183" s="146" t="s">
        <v>141</v>
      </c>
      <c r="E183" s="170" t="s">
        <v>1</v>
      </c>
      <c r="F183" s="171" t="s">
        <v>223</v>
      </c>
      <c r="H183" s="172">
        <v>90.846000000000004</v>
      </c>
      <c r="I183" s="173"/>
      <c r="L183" s="169"/>
      <c r="M183" s="174"/>
      <c r="T183" s="175"/>
      <c r="AT183" s="170" t="s">
        <v>141</v>
      </c>
      <c r="AU183" s="170" t="s">
        <v>91</v>
      </c>
      <c r="AV183" s="15" t="s">
        <v>154</v>
      </c>
      <c r="AW183" s="15" t="s">
        <v>36</v>
      </c>
      <c r="AX183" s="15" t="s">
        <v>81</v>
      </c>
      <c r="AY183" s="170" t="s">
        <v>132</v>
      </c>
    </row>
    <row r="184" spans="2:65" s="13" customFormat="1">
      <c r="B184" s="156"/>
      <c r="D184" s="146" t="s">
        <v>141</v>
      </c>
      <c r="E184" s="157" t="s">
        <v>1</v>
      </c>
      <c r="F184" s="158" t="s">
        <v>161</v>
      </c>
      <c r="H184" s="157" t="s">
        <v>1</v>
      </c>
      <c r="I184" s="159"/>
      <c r="L184" s="156"/>
      <c r="M184" s="160"/>
      <c r="T184" s="161"/>
      <c r="AT184" s="157" t="s">
        <v>141</v>
      </c>
      <c r="AU184" s="157" t="s">
        <v>91</v>
      </c>
      <c r="AV184" s="13" t="s">
        <v>89</v>
      </c>
      <c r="AW184" s="13" t="s">
        <v>36</v>
      </c>
      <c r="AX184" s="13" t="s">
        <v>81</v>
      </c>
      <c r="AY184" s="157" t="s">
        <v>132</v>
      </c>
    </row>
    <row r="185" spans="2:65" s="12" customFormat="1">
      <c r="B185" s="145"/>
      <c r="D185" s="146" t="s">
        <v>141</v>
      </c>
      <c r="E185" s="147" t="s">
        <v>1</v>
      </c>
      <c r="F185" s="148" t="s">
        <v>761</v>
      </c>
      <c r="H185" s="149">
        <v>12.815</v>
      </c>
      <c r="I185" s="150"/>
      <c r="L185" s="145"/>
      <c r="M185" s="151"/>
      <c r="T185" s="152"/>
      <c r="AT185" s="147" t="s">
        <v>141</v>
      </c>
      <c r="AU185" s="147" t="s">
        <v>91</v>
      </c>
      <c r="AV185" s="12" t="s">
        <v>91</v>
      </c>
      <c r="AW185" s="12" t="s">
        <v>36</v>
      </c>
      <c r="AX185" s="12" t="s">
        <v>81</v>
      </c>
      <c r="AY185" s="147" t="s">
        <v>132</v>
      </c>
    </row>
    <row r="186" spans="2:65" s="12" customFormat="1">
      <c r="B186" s="145"/>
      <c r="D186" s="146" t="s">
        <v>141</v>
      </c>
      <c r="E186" s="147" t="s">
        <v>1</v>
      </c>
      <c r="F186" s="148" t="s">
        <v>762</v>
      </c>
      <c r="H186" s="149">
        <v>0.71299999999999997</v>
      </c>
      <c r="I186" s="150"/>
      <c r="L186" s="145"/>
      <c r="M186" s="151"/>
      <c r="T186" s="152"/>
      <c r="AT186" s="147" t="s">
        <v>141</v>
      </c>
      <c r="AU186" s="147" t="s">
        <v>91</v>
      </c>
      <c r="AV186" s="12" t="s">
        <v>91</v>
      </c>
      <c r="AW186" s="12" t="s">
        <v>36</v>
      </c>
      <c r="AX186" s="12" t="s">
        <v>81</v>
      </c>
      <c r="AY186" s="147" t="s">
        <v>132</v>
      </c>
    </row>
    <row r="187" spans="2:65" s="15" customFormat="1">
      <c r="B187" s="169"/>
      <c r="D187" s="146" t="s">
        <v>141</v>
      </c>
      <c r="E187" s="170" t="s">
        <v>1</v>
      </c>
      <c r="F187" s="171" t="s">
        <v>223</v>
      </c>
      <c r="H187" s="172">
        <v>13.528</v>
      </c>
      <c r="I187" s="173"/>
      <c r="L187" s="169"/>
      <c r="M187" s="174"/>
      <c r="T187" s="175"/>
      <c r="AT187" s="170" t="s">
        <v>141</v>
      </c>
      <c r="AU187" s="170" t="s">
        <v>91</v>
      </c>
      <c r="AV187" s="15" t="s">
        <v>154</v>
      </c>
      <c r="AW187" s="15" t="s">
        <v>36</v>
      </c>
      <c r="AX187" s="15" t="s">
        <v>81</v>
      </c>
      <c r="AY187" s="170" t="s">
        <v>132</v>
      </c>
    </row>
    <row r="188" spans="2:65" s="14" customFormat="1">
      <c r="B188" s="162"/>
      <c r="D188" s="146" t="s">
        <v>141</v>
      </c>
      <c r="E188" s="163" t="s">
        <v>1</v>
      </c>
      <c r="F188" s="164" t="s">
        <v>153</v>
      </c>
      <c r="H188" s="165">
        <v>104.374</v>
      </c>
      <c r="I188" s="166"/>
      <c r="L188" s="162"/>
      <c r="M188" s="167"/>
      <c r="T188" s="168"/>
      <c r="AT188" s="163" t="s">
        <v>141</v>
      </c>
      <c r="AU188" s="163" t="s">
        <v>91</v>
      </c>
      <c r="AV188" s="14" t="s">
        <v>139</v>
      </c>
      <c r="AW188" s="14" t="s">
        <v>36</v>
      </c>
      <c r="AX188" s="14" t="s">
        <v>89</v>
      </c>
      <c r="AY188" s="163" t="s">
        <v>132</v>
      </c>
    </row>
    <row r="189" spans="2:65" s="1" customFormat="1" ht="49.15" customHeight="1">
      <c r="B189" s="32"/>
      <c r="C189" s="132" t="s">
        <v>209</v>
      </c>
      <c r="D189" s="132" t="s">
        <v>134</v>
      </c>
      <c r="E189" s="133" t="s">
        <v>227</v>
      </c>
      <c r="F189" s="134" t="s">
        <v>228</v>
      </c>
      <c r="G189" s="135" t="s">
        <v>212</v>
      </c>
      <c r="H189" s="136">
        <v>104.374</v>
      </c>
      <c r="I189" s="137"/>
      <c r="J189" s="138">
        <f>ROUND(I189*H189,2)</f>
        <v>0</v>
      </c>
      <c r="K189" s="134" t="s">
        <v>138</v>
      </c>
      <c r="L189" s="32"/>
      <c r="M189" s="139" t="s">
        <v>1</v>
      </c>
      <c r="N189" s="140" t="s">
        <v>46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139</v>
      </c>
      <c r="AT189" s="143" t="s">
        <v>134</v>
      </c>
      <c r="AU189" s="143" t="s">
        <v>91</v>
      </c>
      <c r="AY189" s="17" t="s">
        <v>132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7" t="s">
        <v>89</v>
      </c>
      <c r="BK189" s="144">
        <f>ROUND(I189*H189,2)</f>
        <v>0</v>
      </c>
      <c r="BL189" s="17" t="s">
        <v>139</v>
      </c>
      <c r="BM189" s="143" t="s">
        <v>763</v>
      </c>
    </row>
    <row r="190" spans="2:65" s="13" customFormat="1">
      <c r="B190" s="156"/>
      <c r="D190" s="146" t="s">
        <v>141</v>
      </c>
      <c r="E190" s="157" t="s">
        <v>1</v>
      </c>
      <c r="F190" s="158" t="s">
        <v>735</v>
      </c>
      <c r="H190" s="157" t="s">
        <v>1</v>
      </c>
      <c r="I190" s="159"/>
      <c r="L190" s="156"/>
      <c r="M190" s="160"/>
      <c r="T190" s="161"/>
      <c r="AT190" s="157" t="s">
        <v>141</v>
      </c>
      <c r="AU190" s="157" t="s">
        <v>91</v>
      </c>
      <c r="AV190" s="13" t="s">
        <v>89</v>
      </c>
      <c r="AW190" s="13" t="s">
        <v>36</v>
      </c>
      <c r="AX190" s="13" t="s">
        <v>81</v>
      </c>
      <c r="AY190" s="157" t="s">
        <v>132</v>
      </c>
    </row>
    <row r="191" spans="2:65" s="13" customFormat="1">
      <c r="B191" s="156"/>
      <c r="D191" s="146" t="s">
        <v>141</v>
      </c>
      <c r="E191" s="157" t="s">
        <v>1</v>
      </c>
      <c r="F191" s="158" t="s">
        <v>219</v>
      </c>
      <c r="H191" s="157" t="s">
        <v>1</v>
      </c>
      <c r="I191" s="159"/>
      <c r="L191" s="156"/>
      <c r="M191" s="160"/>
      <c r="T191" s="161"/>
      <c r="AT191" s="157" t="s">
        <v>141</v>
      </c>
      <c r="AU191" s="157" t="s">
        <v>91</v>
      </c>
      <c r="AV191" s="13" t="s">
        <v>89</v>
      </c>
      <c r="AW191" s="13" t="s">
        <v>36</v>
      </c>
      <c r="AX191" s="13" t="s">
        <v>81</v>
      </c>
      <c r="AY191" s="157" t="s">
        <v>132</v>
      </c>
    </row>
    <row r="192" spans="2:65" s="13" customFormat="1">
      <c r="B192" s="156"/>
      <c r="D192" s="146" t="s">
        <v>141</v>
      </c>
      <c r="E192" s="157" t="s">
        <v>1</v>
      </c>
      <c r="F192" s="158" t="s">
        <v>220</v>
      </c>
      <c r="H192" s="157" t="s">
        <v>1</v>
      </c>
      <c r="I192" s="159"/>
      <c r="L192" s="156"/>
      <c r="M192" s="160"/>
      <c r="T192" s="161"/>
      <c r="AT192" s="157" t="s">
        <v>141</v>
      </c>
      <c r="AU192" s="157" t="s">
        <v>91</v>
      </c>
      <c r="AV192" s="13" t="s">
        <v>89</v>
      </c>
      <c r="AW192" s="13" t="s">
        <v>36</v>
      </c>
      <c r="AX192" s="13" t="s">
        <v>81</v>
      </c>
      <c r="AY192" s="157" t="s">
        <v>132</v>
      </c>
    </row>
    <row r="193" spans="2:65" s="12" customFormat="1">
      <c r="B193" s="145"/>
      <c r="D193" s="146" t="s">
        <v>141</v>
      </c>
      <c r="E193" s="147" t="s">
        <v>1</v>
      </c>
      <c r="F193" s="148" t="s">
        <v>758</v>
      </c>
      <c r="H193" s="149">
        <v>98.284999999999997</v>
      </c>
      <c r="I193" s="150"/>
      <c r="L193" s="145"/>
      <c r="M193" s="151"/>
      <c r="T193" s="152"/>
      <c r="AT193" s="147" t="s">
        <v>141</v>
      </c>
      <c r="AU193" s="147" t="s">
        <v>91</v>
      </c>
      <c r="AV193" s="12" t="s">
        <v>91</v>
      </c>
      <c r="AW193" s="12" t="s">
        <v>36</v>
      </c>
      <c r="AX193" s="12" t="s">
        <v>81</v>
      </c>
      <c r="AY193" s="147" t="s">
        <v>132</v>
      </c>
    </row>
    <row r="194" spans="2:65" s="12" customFormat="1">
      <c r="B194" s="145"/>
      <c r="D194" s="146" t="s">
        <v>141</v>
      </c>
      <c r="E194" s="147" t="s">
        <v>1</v>
      </c>
      <c r="F194" s="148" t="s">
        <v>759</v>
      </c>
      <c r="H194" s="149">
        <v>6.6</v>
      </c>
      <c r="I194" s="150"/>
      <c r="L194" s="145"/>
      <c r="M194" s="151"/>
      <c r="T194" s="152"/>
      <c r="AT194" s="147" t="s">
        <v>141</v>
      </c>
      <c r="AU194" s="147" t="s">
        <v>91</v>
      </c>
      <c r="AV194" s="12" t="s">
        <v>91</v>
      </c>
      <c r="AW194" s="12" t="s">
        <v>36</v>
      </c>
      <c r="AX194" s="12" t="s">
        <v>81</v>
      </c>
      <c r="AY194" s="147" t="s">
        <v>132</v>
      </c>
    </row>
    <row r="195" spans="2:65" s="12" customFormat="1">
      <c r="B195" s="145"/>
      <c r="D195" s="146" t="s">
        <v>141</v>
      </c>
      <c r="E195" s="147" t="s">
        <v>1</v>
      </c>
      <c r="F195" s="148" t="s">
        <v>760</v>
      </c>
      <c r="H195" s="149">
        <v>-14.039</v>
      </c>
      <c r="I195" s="150"/>
      <c r="L195" s="145"/>
      <c r="M195" s="151"/>
      <c r="T195" s="152"/>
      <c r="AT195" s="147" t="s">
        <v>141</v>
      </c>
      <c r="AU195" s="147" t="s">
        <v>91</v>
      </c>
      <c r="AV195" s="12" t="s">
        <v>91</v>
      </c>
      <c r="AW195" s="12" t="s">
        <v>36</v>
      </c>
      <c r="AX195" s="12" t="s">
        <v>81</v>
      </c>
      <c r="AY195" s="147" t="s">
        <v>132</v>
      </c>
    </row>
    <row r="196" spans="2:65" s="15" customFormat="1">
      <c r="B196" s="169"/>
      <c r="D196" s="146" t="s">
        <v>141</v>
      </c>
      <c r="E196" s="170" t="s">
        <v>1</v>
      </c>
      <c r="F196" s="171" t="s">
        <v>223</v>
      </c>
      <c r="H196" s="172">
        <v>90.846000000000004</v>
      </c>
      <c r="I196" s="173"/>
      <c r="L196" s="169"/>
      <c r="M196" s="174"/>
      <c r="T196" s="175"/>
      <c r="AT196" s="170" t="s">
        <v>141</v>
      </c>
      <c r="AU196" s="170" t="s">
        <v>91</v>
      </c>
      <c r="AV196" s="15" t="s">
        <v>154</v>
      </c>
      <c r="AW196" s="15" t="s">
        <v>36</v>
      </c>
      <c r="AX196" s="15" t="s">
        <v>81</v>
      </c>
      <c r="AY196" s="170" t="s">
        <v>132</v>
      </c>
    </row>
    <row r="197" spans="2:65" s="13" customFormat="1">
      <c r="B197" s="156"/>
      <c r="D197" s="146" t="s">
        <v>141</v>
      </c>
      <c r="E197" s="157" t="s">
        <v>1</v>
      </c>
      <c r="F197" s="158" t="s">
        <v>161</v>
      </c>
      <c r="H197" s="157" t="s">
        <v>1</v>
      </c>
      <c r="I197" s="159"/>
      <c r="L197" s="156"/>
      <c r="M197" s="160"/>
      <c r="T197" s="161"/>
      <c r="AT197" s="157" t="s">
        <v>141</v>
      </c>
      <c r="AU197" s="157" t="s">
        <v>91</v>
      </c>
      <c r="AV197" s="13" t="s">
        <v>89</v>
      </c>
      <c r="AW197" s="13" t="s">
        <v>36</v>
      </c>
      <c r="AX197" s="13" t="s">
        <v>81</v>
      </c>
      <c r="AY197" s="157" t="s">
        <v>132</v>
      </c>
    </row>
    <row r="198" spans="2:65" s="12" customFormat="1">
      <c r="B198" s="145"/>
      <c r="D198" s="146" t="s">
        <v>141</v>
      </c>
      <c r="E198" s="147" t="s">
        <v>1</v>
      </c>
      <c r="F198" s="148" t="s">
        <v>761</v>
      </c>
      <c r="H198" s="149">
        <v>12.815</v>
      </c>
      <c r="I198" s="150"/>
      <c r="L198" s="145"/>
      <c r="M198" s="151"/>
      <c r="T198" s="152"/>
      <c r="AT198" s="147" t="s">
        <v>141</v>
      </c>
      <c r="AU198" s="147" t="s">
        <v>91</v>
      </c>
      <c r="AV198" s="12" t="s">
        <v>91</v>
      </c>
      <c r="AW198" s="12" t="s">
        <v>36</v>
      </c>
      <c r="AX198" s="12" t="s">
        <v>81</v>
      </c>
      <c r="AY198" s="147" t="s">
        <v>132</v>
      </c>
    </row>
    <row r="199" spans="2:65" s="12" customFormat="1">
      <c r="B199" s="145"/>
      <c r="D199" s="146" t="s">
        <v>141</v>
      </c>
      <c r="E199" s="147" t="s">
        <v>1</v>
      </c>
      <c r="F199" s="148" t="s">
        <v>762</v>
      </c>
      <c r="H199" s="149">
        <v>0.71299999999999997</v>
      </c>
      <c r="I199" s="150"/>
      <c r="L199" s="145"/>
      <c r="M199" s="151"/>
      <c r="T199" s="152"/>
      <c r="AT199" s="147" t="s">
        <v>141</v>
      </c>
      <c r="AU199" s="147" t="s">
        <v>91</v>
      </c>
      <c r="AV199" s="12" t="s">
        <v>91</v>
      </c>
      <c r="AW199" s="12" t="s">
        <v>36</v>
      </c>
      <c r="AX199" s="12" t="s">
        <v>81</v>
      </c>
      <c r="AY199" s="147" t="s">
        <v>132</v>
      </c>
    </row>
    <row r="200" spans="2:65" s="15" customFormat="1">
      <c r="B200" s="169"/>
      <c r="D200" s="146" t="s">
        <v>141</v>
      </c>
      <c r="E200" s="170" t="s">
        <v>1</v>
      </c>
      <c r="F200" s="171" t="s">
        <v>223</v>
      </c>
      <c r="H200" s="172">
        <v>13.528</v>
      </c>
      <c r="I200" s="173"/>
      <c r="L200" s="169"/>
      <c r="M200" s="174"/>
      <c r="T200" s="175"/>
      <c r="AT200" s="170" t="s">
        <v>141</v>
      </c>
      <c r="AU200" s="170" t="s">
        <v>91</v>
      </c>
      <c r="AV200" s="15" t="s">
        <v>154</v>
      </c>
      <c r="AW200" s="15" t="s">
        <v>36</v>
      </c>
      <c r="AX200" s="15" t="s">
        <v>81</v>
      </c>
      <c r="AY200" s="170" t="s">
        <v>132</v>
      </c>
    </row>
    <row r="201" spans="2:65" s="14" customFormat="1">
      <c r="B201" s="162"/>
      <c r="D201" s="146" t="s">
        <v>141</v>
      </c>
      <c r="E201" s="163" t="s">
        <v>1</v>
      </c>
      <c r="F201" s="164" t="s">
        <v>153</v>
      </c>
      <c r="H201" s="165">
        <v>104.374</v>
      </c>
      <c r="I201" s="166"/>
      <c r="L201" s="162"/>
      <c r="M201" s="167"/>
      <c r="T201" s="168"/>
      <c r="AT201" s="163" t="s">
        <v>141</v>
      </c>
      <c r="AU201" s="163" t="s">
        <v>91</v>
      </c>
      <c r="AV201" s="14" t="s">
        <v>139</v>
      </c>
      <c r="AW201" s="14" t="s">
        <v>36</v>
      </c>
      <c r="AX201" s="14" t="s">
        <v>89</v>
      </c>
      <c r="AY201" s="163" t="s">
        <v>132</v>
      </c>
    </row>
    <row r="202" spans="2:65" s="1" customFormat="1" ht="37.9" customHeight="1">
      <c r="B202" s="32"/>
      <c r="C202" s="132" t="s">
        <v>215</v>
      </c>
      <c r="D202" s="132" t="s">
        <v>134</v>
      </c>
      <c r="E202" s="133" t="s">
        <v>230</v>
      </c>
      <c r="F202" s="134" t="s">
        <v>231</v>
      </c>
      <c r="G202" s="135" t="s">
        <v>137</v>
      </c>
      <c r="H202" s="136">
        <v>430.3</v>
      </c>
      <c r="I202" s="137"/>
      <c r="J202" s="138">
        <f>ROUND(I202*H202,2)</f>
        <v>0</v>
      </c>
      <c r="K202" s="134" t="s">
        <v>138</v>
      </c>
      <c r="L202" s="32"/>
      <c r="M202" s="139" t="s">
        <v>1</v>
      </c>
      <c r="N202" s="140" t="s">
        <v>46</v>
      </c>
      <c r="P202" s="141">
        <f>O202*H202</f>
        <v>0</v>
      </c>
      <c r="Q202" s="141">
        <v>5.8E-4</v>
      </c>
      <c r="R202" s="141">
        <f>Q202*H202</f>
        <v>0.24957400000000002</v>
      </c>
      <c r="S202" s="141">
        <v>0</v>
      </c>
      <c r="T202" s="142">
        <f>S202*H202</f>
        <v>0</v>
      </c>
      <c r="AR202" s="143" t="s">
        <v>139</v>
      </c>
      <c r="AT202" s="143" t="s">
        <v>134</v>
      </c>
      <c r="AU202" s="143" t="s">
        <v>91</v>
      </c>
      <c r="AY202" s="17" t="s">
        <v>132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7" t="s">
        <v>89</v>
      </c>
      <c r="BK202" s="144">
        <f>ROUND(I202*H202,2)</f>
        <v>0</v>
      </c>
      <c r="BL202" s="17" t="s">
        <v>139</v>
      </c>
      <c r="BM202" s="143" t="s">
        <v>764</v>
      </c>
    </row>
    <row r="203" spans="2:65" s="13" customFormat="1">
      <c r="B203" s="156"/>
      <c r="D203" s="146" t="s">
        <v>141</v>
      </c>
      <c r="E203" s="157" t="s">
        <v>1</v>
      </c>
      <c r="F203" s="158" t="s">
        <v>735</v>
      </c>
      <c r="H203" s="157" t="s">
        <v>1</v>
      </c>
      <c r="I203" s="159"/>
      <c r="L203" s="156"/>
      <c r="M203" s="160"/>
      <c r="T203" s="161"/>
      <c r="AT203" s="157" t="s">
        <v>141</v>
      </c>
      <c r="AU203" s="157" t="s">
        <v>91</v>
      </c>
      <c r="AV203" s="13" t="s">
        <v>89</v>
      </c>
      <c r="AW203" s="13" t="s">
        <v>36</v>
      </c>
      <c r="AX203" s="13" t="s">
        <v>81</v>
      </c>
      <c r="AY203" s="157" t="s">
        <v>132</v>
      </c>
    </row>
    <row r="204" spans="2:65" s="13" customFormat="1">
      <c r="B204" s="156"/>
      <c r="D204" s="146" t="s">
        <v>141</v>
      </c>
      <c r="E204" s="157" t="s">
        <v>1</v>
      </c>
      <c r="F204" s="158" t="s">
        <v>219</v>
      </c>
      <c r="H204" s="157" t="s">
        <v>1</v>
      </c>
      <c r="I204" s="159"/>
      <c r="L204" s="156"/>
      <c r="M204" s="160"/>
      <c r="T204" s="161"/>
      <c r="AT204" s="157" t="s">
        <v>141</v>
      </c>
      <c r="AU204" s="157" t="s">
        <v>91</v>
      </c>
      <c r="AV204" s="13" t="s">
        <v>89</v>
      </c>
      <c r="AW204" s="13" t="s">
        <v>36</v>
      </c>
      <c r="AX204" s="13" t="s">
        <v>81</v>
      </c>
      <c r="AY204" s="157" t="s">
        <v>132</v>
      </c>
    </row>
    <row r="205" spans="2:65" s="12" customFormat="1">
      <c r="B205" s="145"/>
      <c r="D205" s="146" t="s">
        <v>141</v>
      </c>
      <c r="E205" s="147" t="s">
        <v>1</v>
      </c>
      <c r="F205" s="148" t="s">
        <v>765</v>
      </c>
      <c r="H205" s="149">
        <v>372.38</v>
      </c>
      <c r="I205" s="150"/>
      <c r="L205" s="145"/>
      <c r="M205" s="151"/>
      <c r="T205" s="152"/>
      <c r="AT205" s="147" t="s">
        <v>141</v>
      </c>
      <c r="AU205" s="147" t="s">
        <v>91</v>
      </c>
      <c r="AV205" s="12" t="s">
        <v>91</v>
      </c>
      <c r="AW205" s="12" t="s">
        <v>36</v>
      </c>
      <c r="AX205" s="12" t="s">
        <v>81</v>
      </c>
      <c r="AY205" s="147" t="s">
        <v>132</v>
      </c>
    </row>
    <row r="206" spans="2:65" s="12" customFormat="1">
      <c r="B206" s="145"/>
      <c r="D206" s="146" t="s">
        <v>141</v>
      </c>
      <c r="E206" s="147" t="s">
        <v>1</v>
      </c>
      <c r="F206" s="148" t="s">
        <v>766</v>
      </c>
      <c r="H206" s="149">
        <v>57.92</v>
      </c>
      <c r="I206" s="150"/>
      <c r="L206" s="145"/>
      <c r="M206" s="151"/>
      <c r="T206" s="152"/>
      <c r="AT206" s="147" t="s">
        <v>141</v>
      </c>
      <c r="AU206" s="147" t="s">
        <v>91</v>
      </c>
      <c r="AV206" s="12" t="s">
        <v>91</v>
      </c>
      <c r="AW206" s="12" t="s">
        <v>36</v>
      </c>
      <c r="AX206" s="12" t="s">
        <v>81</v>
      </c>
      <c r="AY206" s="147" t="s">
        <v>132</v>
      </c>
    </row>
    <row r="207" spans="2:65" s="14" customFormat="1">
      <c r="B207" s="162"/>
      <c r="D207" s="146" t="s">
        <v>141</v>
      </c>
      <c r="E207" s="163" t="s">
        <v>1</v>
      </c>
      <c r="F207" s="164" t="s">
        <v>153</v>
      </c>
      <c r="H207" s="165">
        <v>430.3</v>
      </c>
      <c r="I207" s="166"/>
      <c r="L207" s="162"/>
      <c r="M207" s="167"/>
      <c r="T207" s="168"/>
      <c r="AT207" s="163" t="s">
        <v>141</v>
      </c>
      <c r="AU207" s="163" t="s">
        <v>91</v>
      </c>
      <c r="AV207" s="14" t="s">
        <v>139</v>
      </c>
      <c r="AW207" s="14" t="s">
        <v>36</v>
      </c>
      <c r="AX207" s="14" t="s">
        <v>89</v>
      </c>
      <c r="AY207" s="163" t="s">
        <v>132</v>
      </c>
    </row>
    <row r="208" spans="2:65" s="1" customFormat="1" ht="37.9" customHeight="1">
      <c r="B208" s="32"/>
      <c r="C208" s="132" t="s">
        <v>226</v>
      </c>
      <c r="D208" s="132" t="s">
        <v>134</v>
      </c>
      <c r="E208" s="133" t="s">
        <v>236</v>
      </c>
      <c r="F208" s="134" t="s">
        <v>237</v>
      </c>
      <c r="G208" s="135" t="s">
        <v>137</v>
      </c>
      <c r="H208" s="136">
        <v>430.3</v>
      </c>
      <c r="I208" s="137"/>
      <c r="J208" s="138">
        <f>ROUND(I208*H208,2)</f>
        <v>0</v>
      </c>
      <c r="K208" s="134" t="s">
        <v>138</v>
      </c>
      <c r="L208" s="32"/>
      <c r="M208" s="139" t="s">
        <v>1</v>
      </c>
      <c r="N208" s="140" t="s">
        <v>46</v>
      </c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AR208" s="143" t="s">
        <v>139</v>
      </c>
      <c r="AT208" s="143" t="s">
        <v>134</v>
      </c>
      <c r="AU208" s="143" t="s">
        <v>91</v>
      </c>
      <c r="AY208" s="17" t="s">
        <v>132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7" t="s">
        <v>89</v>
      </c>
      <c r="BK208" s="144">
        <f>ROUND(I208*H208,2)</f>
        <v>0</v>
      </c>
      <c r="BL208" s="17" t="s">
        <v>139</v>
      </c>
      <c r="BM208" s="143" t="s">
        <v>767</v>
      </c>
    </row>
    <row r="209" spans="2:65" s="1" customFormat="1" ht="62.65" customHeight="1">
      <c r="B209" s="32"/>
      <c r="C209" s="132" t="s">
        <v>8</v>
      </c>
      <c r="D209" s="132" t="s">
        <v>134</v>
      </c>
      <c r="E209" s="133" t="s">
        <v>247</v>
      </c>
      <c r="F209" s="134" t="s">
        <v>248</v>
      </c>
      <c r="G209" s="135" t="s">
        <v>212</v>
      </c>
      <c r="H209" s="136">
        <v>104.374</v>
      </c>
      <c r="I209" s="137"/>
      <c r="J209" s="138">
        <f>ROUND(I209*H209,2)</f>
        <v>0</v>
      </c>
      <c r="K209" s="134" t="s">
        <v>138</v>
      </c>
      <c r="L209" s="32"/>
      <c r="M209" s="139" t="s">
        <v>1</v>
      </c>
      <c r="N209" s="140" t="s">
        <v>46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139</v>
      </c>
      <c r="AT209" s="143" t="s">
        <v>134</v>
      </c>
      <c r="AU209" s="143" t="s">
        <v>91</v>
      </c>
      <c r="AY209" s="17" t="s">
        <v>132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7" t="s">
        <v>89</v>
      </c>
      <c r="BK209" s="144">
        <f>ROUND(I209*H209,2)</f>
        <v>0</v>
      </c>
      <c r="BL209" s="17" t="s">
        <v>139</v>
      </c>
      <c r="BM209" s="143" t="s">
        <v>768</v>
      </c>
    </row>
    <row r="210" spans="2:65" s="13" customFormat="1">
      <c r="B210" s="156"/>
      <c r="D210" s="146" t="s">
        <v>141</v>
      </c>
      <c r="E210" s="157" t="s">
        <v>1</v>
      </c>
      <c r="F210" s="158" t="s">
        <v>250</v>
      </c>
      <c r="H210" s="157" t="s">
        <v>1</v>
      </c>
      <c r="I210" s="159"/>
      <c r="L210" s="156"/>
      <c r="M210" s="160"/>
      <c r="T210" s="161"/>
      <c r="AT210" s="157" t="s">
        <v>141</v>
      </c>
      <c r="AU210" s="157" t="s">
        <v>91</v>
      </c>
      <c r="AV210" s="13" t="s">
        <v>89</v>
      </c>
      <c r="AW210" s="13" t="s">
        <v>36</v>
      </c>
      <c r="AX210" s="13" t="s">
        <v>81</v>
      </c>
      <c r="AY210" s="157" t="s">
        <v>132</v>
      </c>
    </row>
    <row r="211" spans="2:65" s="12" customFormat="1">
      <c r="B211" s="145"/>
      <c r="D211" s="146" t="s">
        <v>141</v>
      </c>
      <c r="E211" s="147" t="s">
        <v>1</v>
      </c>
      <c r="F211" s="148" t="s">
        <v>769</v>
      </c>
      <c r="H211" s="149">
        <v>90.846000000000004</v>
      </c>
      <c r="I211" s="150"/>
      <c r="L211" s="145"/>
      <c r="M211" s="151"/>
      <c r="T211" s="152"/>
      <c r="AT211" s="147" t="s">
        <v>141</v>
      </c>
      <c r="AU211" s="147" t="s">
        <v>91</v>
      </c>
      <c r="AV211" s="12" t="s">
        <v>91</v>
      </c>
      <c r="AW211" s="12" t="s">
        <v>36</v>
      </c>
      <c r="AX211" s="12" t="s">
        <v>81</v>
      </c>
      <c r="AY211" s="147" t="s">
        <v>132</v>
      </c>
    </row>
    <row r="212" spans="2:65" s="12" customFormat="1">
      <c r="B212" s="145"/>
      <c r="D212" s="146" t="s">
        <v>141</v>
      </c>
      <c r="E212" s="147" t="s">
        <v>1</v>
      </c>
      <c r="F212" s="148" t="s">
        <v>770</v>
      </c>
      <c r="H212" s="149">
        <v>13.528</v>
      </c>
      <c r="I212" s="150"/>
      <c r="L212" s="145"/>
      <c r="M212" s="151"/>
      <c r="T212" s="152"/>
      <c r="AT212" s="147" t="s">
        <v>141</v>
      </c>
      <c r="AU212" s="147" t="s">
        <v>91</v>
      </c>
      <c r="AV212" s="12" t="s">
        <v>91</v>
      </c>
      <c r="AW212" s="12" t="s">
        <v>36</v>
      </c>
      <c r="AX212" s="12" t="s">
        <v>81</v>
      </c>
      <c r="AY212" s="147" t="s">
        <v>132</v>
      </c>
    </row>
    <row r="213" spans="2:65" s="14" customFormat="1">
      <c r="B213" s="162"/>
      <c r="D213" s="146" t="s">
        <v>141</v>
      </c>
      <c r="E213" s="163" t="s">
        <v>1</v>
      </c>
      <c r="F213" s="164" t="s">
        <v>153</v>
      </c>
      <c r="H213" s="165">
        <v>104.374</v>
      </c>
      <c r="I213" s="166"/>
      <c r="L213" s="162"/>
      <c r="M213" s="167"/>
      <c r="T213" s="168"/>
      <c r="AT213" s="163" t="s">
        <v>141</v>
      </c>
      <c r="AU213" s="163" t="s">
        <v>91</v>
      </c>
      <c r="AV213" s="14" t="s">
        <v>139</v>
      </c>
      <c r="AW213" s="14" t="s">
        <v>36</v>
      </c>
      <c r="AX213" s="14" t="s">
        <v>89</v>
      </c>
      <c r="AY213" s="163" t="s">
        <v>132</v>
      </c>
    </row>
    <row r="214" spans="2:65" s="1" customFormat="1" ht="62.65" customHeight="1">
      <c r="B214" s="32"/>
      <c r="C214" s="132" t="s">
        <v>235</v>
      </c>
      <c r="D214" s="132" t="s">
        <v>134</v>
      </c>
      <c r="E214" s="133" t="s">
        <v>256</v>
      </c>
      <c r="F214" s="134" t="s">
        <v>257</v>
      </c>
      <c r="G214" s="135" t="s">
        <v>212</v>
      </c>
      <c r="H214" s="136">
        <v>104.374</v>
      </c>
      <c r="I214" s="137"/>
      <c r="J214" s="138">
        <f>ROUND(I214*H214,2)</f>
        <v>0</v>
      </c>
      <c r="K214" s="134" t="s">
        <v>138</v>
      </c>
      <c r="L214" s="32"/>
      <c r="M214" s="139" t="s">
        <v>1</v>
      </c>
      <c r="N214" s="140" t="s">
        <v>46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139</v>
      </c>
      <c r="AT214" s="143" t="s">
        <v>134</v>
      </c>
      <c r="AU214" s="143" t="s">
        <v>91</v>
      </c>
      <c r="AY214" s="17" t="s">
        <v>132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7" t="s">
        <v>89</v>
      </c>
      <c r="BK214" s="144">
        <f>ROUND(I214*H214,2)</f>
        <v>0</v>
      </c>
      <c r="BL214" s="17" t="s">
        <v>139</v>
      </c>
      <c r="BM214" s="143" t="s">
        <v>771</v>
      </c>
    </row>
    <row r="215" spans="2:65" s="13" customFormat="1">
      <c r="B215" s="156"/>
      <c r="D215" s="146" t="s">
        <v>141</v>
      </c>
      <c r="E215" s="157" t="s">
        <v>1</v>
      </c>
      <c r="F215" s="158" t="s">
        <v>250</v>
      </c>
      <c r="H215" s="157" t="s">
        <v>1</v>
      </c>
      <c r="I215" s="159"/>
      <c r="L215" s="156"/>
      <c r="M215" s="160"/>
      <c r="T215" s="161"/>
      <c r="AT215" s="157" t="s">
        <v>141</v>
      </c>
      <c r="AU215" s="157" t="s">
        <v>91</v>
      </c>
      <c r="AV215" s="13" t="s">
        <v>89</v>
      </c>
      <c r="AW215" s="13" t="s">
        <v>36</v>
      </c>
      <c r="AX215" s="13" t="s">
        <v>81</v>
      </c>
      <c r="AY215" s="157" t="s">
        <v>132</v>
      </c>
    </row>
    <row r="216" spans="2:65" s="12" customFormat="1">
      <c r="B216" s="145"/>
      <c r="D216" s="146" t="s">
        <v>141</v>
      </c>
      <c r="E216" s="147" t="s">
        <v>1</v>
      </c>
      <c r="F216" s="148" t="s">
        <v>769</v>
      </c>
      <c r="H216" s="149">
        <v>90.846000000000004</v>
      </c>
      <c r="I216" s="150"/>
      <c r="L216" s="145"/>
      <c r="M216" s="151"/>
      <c r="T216" s="152"/>
      <c r="AT216" s="147" t="s">
        <v>141</v>
      </c>
      <c r="AU216" s="147" t="s">
        <v>91</v>
      </c>
      <c r="AV216" s="12" t="s">
        <v>91</v>
      </c>
      <c r="AW216" s="12" t="s">
        <v>36</v>
      </c>
      <c r="AX216" s="12" t="s">
        <v>81</v>
      </c>
      <c r="AY216" s="147" t="s">
        <v>132</v>
      </c>
    </row>
    <row r="217" spans="2:65" s="12" customFormat="1">
      <c r="B217" s="145"/>
      <c r="D217" s="146" t="s">
        <v>141</v>
      </c>
      <c r="E217" s="147" t="s">
        <v>1</v>
      </c>
      <c r="F217" s="148" t="s">
        <v>770</v>
      </c>
      <c r="H217" s="149">
        <v>13.528</v>
      </c>
      <c r="I217" s="150"/>
      <c r="L217" s="145"/>
      <c r="M217" s="151"/>
      <c r="T217" s="152"/>
      <c r="AT217" s="147" t="s">
        <v>141</v>
      </c>
      <c r="AU217" s="147" t="s">
        <v>91</v>
      </c>
      <c r="AV217" s="12" t="s">
        <v>91</v>
      </c>
      <c r="AW217" s="12" t="s">
        <v>36</v>
      </c>
      <c r="AX217" s="12" t="s">
        <v>81</v>
      </c>
      <c r="AY217" s="147" t="s">
        <v>132</v>
      </c>
    </row>
    <row r="218" spans="2:65" s="14" customFormat="1">
      <c r="B218" s="162"/>
      <c r="D218" s="146" t="s">
        <v>141</v>
      </c>
      <c r="E218" s="163" t="s">
        <v>1</v>
      </c>
      <c r="F218" s="164" t="s">
        <v>153</v>
      </c>
      <c r="H218" s="165">
        <v>104.374</v>
      </c>
      <c r="I218" s="166"/>
      <c r="L218" s="162"/>
      <c r="M218" s="167"/>
      <c r="T218" s="168"/>
      <c r="AT218" s="163" t="s">
        <v>141</v>
      </c>
      <c r="AU218" s="163" t="s">
        <v>91</v>
      </c>
      <c r="AV218" s="14" t="s">
        <v>139</v>
      </c>
      <c r="AW218" s="14" t="s">
        <v>36</v>
      </c>
      <c r="AX218" s="14" t="s">
        <v>89</v>
      </c>
      <c r="AY218" s="163" t="s">
        <v>132</v>
      </c>
    </row>
    <row r="219" spans="2:65" s="1" customFormat="1" ht="44.25" customHeight="1">
      <c r="B219" s="32"/>
      <c r="C219" s="132" t="s">
        <v>239</v>
      </c>
      <c r="D219" s="194" t="s">
        <v>134</v>
      </c>
      <c r="E219" s="133" t="s">
        <v>266</v>
      </c>
      <c r="F219" s="134" t="s">
        <v>267</v>
      </c>
      <c r="G219" s="135" t="s">
        <v>268</v>
      </c>
      <c r="H219" s="136">
        <v>375.74700000000001</v>
      </c>
      <c r="I219" s="137"/>
      <c r="J219" s="138">
        <f>ROUND(I219*H219,2)</f>
        <v>0</v>
      </c>
      <c r="K219" s="195" t="s">
        <v>269</v>
      </c>
      <c r="L219" s="32"/>
      <c r="M219" s="139" t="s">
        <v>1</v>
      </c>
      <c r="N219" s="140" t="s">
        <v>46</v>
      </c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AR219" s="143" t="s">
        <v>139</v>
      </c>
      <c r="AT219" s="143" t="s">
        <v>134</v>
      </c>
      <c r="AU219" s="143" t="s">
        <v>91</v>
      </c>
      <c r="AY219" s="17" t="s">
        <v>132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7" t="s">
        <v>89</v>
      </c>
      <c r="BK219" s="144">
        <f>ROUND(I219*H219,2)</f>
        <v>0</v>
      </c>
      <c r="BL219" s="17" t="s">
        <v>139</v>
      </c>
      <c r="BM219" s="143" t="s">
        <v>772</v>
      </c>
    </row>
    <row r="220" spans="2:65" s="12" customFormat="1">
      <c r="B220" s="145"/>
      <c r="D220" s="146" t="s">
        <v>141</v>
      </c>
      <c r="E220" s="147" t="s">
        <v>1</v>
      </c>
      <c r="F220" s="148" t="s">
        <v>773</v>
      </c>
      <c r="H220" s="149">
        <v>327.04599999999999</v>
      </c>
      <c r="I220" s="150"/>
      <c r="L220" s="145"/>
      <c r="M220" s="151"/>
      <c r="T220" s="152"/>
      <c r="AT220" s="147" t="s">
        <v>141</v>
      </c>
      <c r="AU220" s="147" t="s">
        <v>91</v>
      </c>
      <c r="AV220" s="12" t="s">
        <v>91</v>
      </c>
      <c r="AW220" s="12" t="s">
        <v>36</v>
      </c>
      <c r="AX220" s="12" t="s">
        <v>81</v>
      </c>
      <c r="AY220" s="147" t="s">
        <v>132</v>
      </c>
    </row>
    <row r="221" spans="2:65" s="12" customFormat="1">
      <c r="B221" s="145"/>
      <c r="D221" s="146" t="s">
        <v>141</v>
      </c>
      <c r="E221" s="147" t="s">
        <v>1</v>
      </c>
      <c r="F221" s="148" t="s">
        <v>774</v>
      </c>
      <c r="H221" s="149">
        <v>48.701000000000001</v>
      </c>
      <c r="I221" s="150"/>
      <c r="L221" s="145"/>
      <c r="M221" s="151"/>
      <c r="T221" s="152"/>
      <c r="AT221" s="147" t="s">
        <v>141</v>
      </c>
      <c r="AU221" s="147" t="s">
        <v>91</v>
      </c>
      <c r="AV221" s="12" t="s">
        <v>91</v>
      </c>
      <c r="AW221" s="12" t="s">
        <v>36</v>
      </c>
      <c r="AX221" s="12" t="s">
        <v>81</v>
      </c>
      <c r="AY221" s="147" t="s">
        <v>132</v>
      </c>
    </row>
    <row r="222" spans="2:65" s="14" customFormat="1">
      <c r="B222" s="162"/>
      <c r="D222" s="146" t="s">
        <v>141</v>
      </c>
      <c r="E222" s="163" t="s">
        <v>1</v>
      </c>
      <c r="F222" s="164" t="s">
        <v>153</v>
      </c>
      <c r="H222" s="165">
        <v>375.74700000000001</v>
      </c>
      <c r="I222" s="166"/>
      <c r="L222" s="162"/>
      <c r="M222" s="167"/>
      <c r="T222" s="168"/>
      <c r="AT222" s="163" t="s">
        <v>141</v>
      </c>
      <c r="AU222" s="163" t="s">
        <v>91</v>
      </c>
      <c r="AV222" s="14" t="s">
        <v>139</v>
      </c>
      <c r="AW222" s="14" t="s">
        <v>36</v>
      </c>
      <c r="AX222" s="14" t="s">
        <v>89</v>
      </c>
      <c r="AY222" s="163" t="s">
        <v>132</v>
      </c>
    </row>
    <row r="223" spans="2:65" s="1" customFormat="1" ht="44.25" customHeight="1">
      <c r="B223" s="32"/>
      <c r="C223" s="132" t="s">
        <v>246</v>
      </c>
      <c r="D223" s="132" t="s">
        <v>134</v>
      </c>
      <c r="E223" s="133" t="s">
        <v>274</v>
      </c>
      <c r="F223" s="134" t="s">
        <v>275</v>
      </c>
      <c r="G223" s="135" t="s">
        <v>212</v>
      </c>
      <c r="H223" s="136">
        <v>133.47399999999999</v>
      </c>
      <c r="I223" s="137"/>
      <c r="J223" s="138">
        <f>ROUND(I223*H223,2)</f>
        <v>0</v>
      </c>
      <c r="K223" s="134" t="s">
        <v>138</v>
      </c>
      <c r="L223" s="32"/>
      <c r="M223" s="139" t="s">
        <v>1</v>
      </c>
      <c r="N223" s="140" t="s">
        <v>46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139</v>
      </c>
      <c r="AT223" s="143" t="s">
        <v>134</v>
      </c>
      <c r="AU223" s="143" t="s">
        <v>91</v>
      </c>
      <c r="AY223" s="17" t="s">
        <v>132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7" t="s">
        <v>89</v>
      </c>
      <c r="BK223" s="144">
        <f>ROUND(I223*H223,2)</f>
        <v>0</v>
      </c>
      <c r="BL223" s="17" t="s">
        <v>139</v>
      </c>
      <c r="BM223" s="143" t="s">
        <v>775</v>
      </c>
    </row>
    <row r="224" spans="2:65" s="13" customFormat="1">
      <c r="B224" s="156"/>
      <c r="D224" s="146" t="s">
        <v>141</v>
      </c>
      <c r="E224" s="157" t="s">
        <v>1</v>
      </c>
      <c r="F224" s="158" t="s">
        <v>735</v>
      </c>
      <c r="H224" s="157" t="s">
        <v>1</v>
      </c>
      <c r="I224" s="159"/>
      <c r="L224" s="156"/>
      <c r="M224" s="160"/>
      <c r="T224" s="161"/>
      <c r="AT224" s="157" t="s">
        <v>141</v>
      </c>
      <c r="AU224" s="157" t="s">
        <v>91</v>
      </c>
      <c r="AV224" s="13" t="s">
        <v>89</v>
      </c>
      <c r="AW224" s="13" t="s">
        <v>36</v>
      </c>
      <c r="AX224" s="13" t="s">
        <v>81</v>
      </c>
      <c r="AY224" s="157" t="s">
        <v>132</v>
      </c>
    </row>
    <row r="225" spans="2:65" s="13" customFormat="1">
      <c r="B225" s="156"/>
      <c r="D225" s="146" t="s">
        <v>141</v>
      </c>
      <c r="E225" s="157" t="s">
        <v>1</v>
      </c>
      <c r="F225" s="158" t="s">
        <v>219</v>
      </c>
      <c r="H225" s="157" t="s">
        <v>1</v>
      </c>
      <c r="I225" s="159"/>
      <c r="L225" s="156"/>
      <c r="M225" s="160"/>
      <c r="T225" s="161"/>
      <c r="AT225" s="157" t="s">
        <v>141</v>
      </c>
      <c r="AU225" s="157" t="s">
        <v>91</v>
      </c>
      <c r="AV225" s="13" t="s">
        <v>89</v>
      </c>
      <c r="AW225" s="13" t="s">
        <v>36</v>
      </c>
      <c r="AX225" s="13" t="s">
        <v>81</v>
      </c>
      <c r="AY225" s="157" t="s">
        <v>132</v>
      </c>
    </row>
    <row r="226" spans="2:65" s="13" customFormat="1">
      <c r="B226" s="156"/>
      <c r="D226" s="146" t="s">
        <v>141</v>
      </c>
      <c r="E226" s="157" t="s">
        <v>1</v>
      </c>
      <c r="F226" s="158" t="s">
        <v>739</v>
      </c>
      <c r="H226" s="157" t="s">
        <v>1</v>
      </c>
      <c r="I226" s="159"/>
      <c r="L226" s="156"/>
      <c r="M226" s="160"/>
      <c r="T226" s="161"/>
      <c r="AT226" s="157" t="s">
        <v>141</v>
      </c>
      <c r="AU226" s="157" t="s">
        <v>91</v>
      </c>
      <c r="AV226" s="13" t="s">
        <v>89</v>
      </c>
      <c r="AW226" s="13" t="s">
        <v>36</v>
      </c>
      <c r="AX226" s="13" t="s">
        <v>81</v>
      </c>
      <c r="AY226" s="157" t="s">
        <v>132</v>
      </c>
    </row>
    <row r="227" spans="2:65" s="12" customFormat="1">
      <c r="B227" s="145"/>
      <c r="D227" s="146" t="s">
        <v>141</v>
      </c>
      <c r="E227" s="147" t="s">
        <v>1</v>
      </c>
      <c r="F227" s="148" t="s">
        <v>776</v>
      </c>
      <c r="H227" s="149">
        <v>114.29900000000001</v>
      </c>
      <c r="I227" s="150"/>
      <c r="L227" s="145"/>
      <c r="M227" s="151"/>
      <c r="T227" s="152"/>
      <c r="AT227" s="147" t="s">
        <v>141</v>
      </c>
      <c r="AU227" s="147" t="s">
        <v>91</v>
      </c>
      <c r="AV227" s="12" t="s">
        <v>91</v>
      </c>
      <c r="AW227" s="12" t="s">
        <v>36</v>
      </c>
      <c r="AX227" s="12" t="s">
        <v>81</v>
      </c>
      <c r="AY227" s="147" t="s">
        <v>132</v>
      </c>
    </row>
    <row r="228" spans="2:65" s="13" customFormat="1">
      <c r="B228" s="156"/>
      <c r="D228" s="146" t="s">
        <v>141</v>
      </c>
      <c r="E228" s="157" t="s">
        <v>1</v>
      </c>
      <c r="F228" s="158" t="s">
        <v>279</v>
      </c>
      <c r="H228" s="157" t="s">
        <v>1</v>
      </c>
      <c r="I228" s="159"/>
      <c r="L228" s="156"/>
      <c r="M228" s="160"/>
      <c r="T228" s="161"/>
      <c r="AT228" s="157" t="s">
        <v>141</v>
      </c>
      <c r="AU228" s="157" t="s">
        <v>91</v>
      </c>
      <c r="AV228" s="13" t="s">
        <v>89</v>
      </c>
      <c r="AW228" s="13" t="s">
        <v>36</v>
      </c>
      <c r="AX228" s="13" t="s">
        <v>81</v>
      </c>
      <c r="AY228" s="157" t="s">
        <v>132</v>
      </c>
    </row>
    <row r="229" spans="2:65" s="12" customFormat="1">
      <c r="B229" s="145"/>
      <c r="D229" s="146" t="s">
        <v>141</v>
      </c>
      <c r="E229" s="147" t="s">
        <v>1</v>
      </c>
      <c r="F229" s="148" t="s">
        <v>777</v>
      </c>
      <c r="H229" s="149">
        <v>19.175000000000001</v>
      </c>
      <c r="I229" s="150"/>
      <c r="L229" s="145"/>
      <c r="M229" s="151"/>
      <c r="T229" s="152"/>
      <c r="AT229" s="147" t="s">
        <v>141</v>
      </c>
      <c r="AU229" s="147" t="s">
        <v>91</v>
      </c>
      <c r="AV229" s="12" t="s">
        <v>91</v>
      </c>
      <c r="AW229" s="12" t="s">
        <v>36</v>
      </c>
      <c r="AX229" s="12" t="s">
        <v>81</v>
      </c>
      <c r="AY229" s="147" t="s">
        <v>132</v>
      </c>
    </row>
    <row r="230" spans="2:65" s="14" customFormat="1">
      <c r="B230" s="162"/>
      <c r="D230" s="146" t="s">
        <v>141</v>
      </c>
      <c r="E230" s="163" t="s">
        <v>1</v>
      </c>
      <c r="F230" s="164" t="s">
        <v>153</v>
      </c>
      <c r="H230" s="165">
        <v>133.47399999999999</v>
      </c>
      <c r="I230" s="166"/>
      <c r="L230" s="162"/>
      <c r="M230" s="167"/>
      <c r="T230" s="168"/>
      <c r="AT230" s="163" t="s">
        <v>141</v>
      </c>
      <c r="AU230" s="163" t="s">
        <v>91</v>
      </c>
      <c r="AV230" s="14" t="s">
        <v>139</v>
      </c>
      <c r="AW230" s="14" t="s">
        <v>36</v>
      </c>
      <c r="AX230" s="14" t="s">
        <v>89</v>
      </c>
      <c r="AY230" s="163" t="s">
        <v>132</v>
      </c>
    </row>
    <row r="231" spans="2:65" s="1" customFormat="1" ht="16.5" customHeight="1">
      <c r="B231" s="32"/>
      <c r="C231" s="176" t="s">
        <v>255</v>
      </c>
      <c r="D231" s="176" t="s">
        <v>283</v>
      </c>
      <c r="E231" s="177" t="s">
        <v>284</v>
      </c>
      <c r="F231" s="178" t="s">
        <v>285</v>
      </c>
      <c r="G231" s="179" t="s">
        <v>268</v>
      </c>
      <c r="H231" s="180">
        <v>266.94799999999998</v>
      </c>
      <c r="I231" s="181"/>
      <c r="J231" s="182">
        <f>ROUND(I231*H231,2)</f>
        <v>0</v>
      </c>
      <c r="K231" s="178" t="s">
        <v>138</v>
      </c>
      <c r="L231" s="183"/>
      <c r="M231" s="184" t="s">
        <v>1</v>
      </c>
      <c r="N231" s="185" t="s">
        <v>46</v>
      </c>
      <c r="P231" s="141">
        <f>O231*H231</f>
        <v>0</v>
      </c>
      <c r="Q231" s="141">
        <v>1</v>
      </c>
      <c r="R231" s="141">
        <f>Q231*H231</f>
        <v>266.94799999999998</v>
      </c>
      <c r="S231" s="141">
        <v>0</v>
      </c>
      <c r="T231" s="142">
        <f>S231*H231</f>
        <v>0</v>
      </c>
      <c r="AR231" s="143" t="s">
        <v>187</v>
      </c>
      <c r="AT231" s="143" t="s">
        <v>283</v>
      </c>
      <c r="AU231" s="143" t="s">
        <v>91</v>
      </c>
      <c r="AY231" s="17" t="s">
        <v>132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7" t="s">
        <v>89</v>
      </c>
      <c r="BK231" s="144">
        <f>ROUND(I231*H231,2)</f>
        <v>0</v>
      </c>
      <c r="BL231" s="17" t="s">
        <v>139</v>
      </c>
      <c r="BM231" s="143" t="s">
        <v>778</v>
      </c>
    </row>
    <row r="232" spans="2:65" s="1" customFormat="1" ht="19.5">
      <c r="B232" s="32"/>
      <c r="D232" s="146" t="s">
        <v>146</v>
      </c>
      <c r="F232" s="153" t="s">
        <v>287</v>
      </c>
      <c r="I232" s="154"/>
      <c r="L232" s="32"/>
      <c r="M232" s="155"/>
      <c r="T232" s="56"/>
      <c r="AT232" s="17" t="s">
        <v>146</v>
      </c>
      <c r="AU232" s="17" t="s">
        <v>91</v>
      </c>
    </row>
    <row r="233" spans="2:65" s="12" customFormat="1">
      <c r="B233" s="145"/>
      <c r="D233" s="146" t="s">
        <v>141</v>
      </c>
      <c r="E233" s="147" t="s">
        <v>1</v>
      </c>
      <c r="F233" s="148" t="s">
        <v>779</v>
      </c>
      <c r="H233" s="149">
        <v>228.59800000000001</v>
      </c>
      <c r="I233" s="150"/>
      <c r="L233" s="145"/>
      <c r="M233" s="151"/>
      <c r="T233" s="152"/>
      <c r="AT233" s="147" t="s">
        <v>141</v>
      </c>
      <c r="AU233" s="147" t="s">
        <v>91</v>
      </c>
      <c r="AV233" s="12" t="s">
        <v>91</v>
      </c>
      <c r="AW233" s="12" t="s">
        <v>36</v>
      </c>
      <c r="AX233" s="12" t="s">
        <v>81</v>
      </c>
      <c r="AY233" s="147" t="s">
        <v>132</v>
      </c>
    </row>
    <row r="234" spans="2:65" s="12" customFormat="1">
      <c r="B234" s="145"/>
      <c r="D234" s="146" t="s">
        <v>141</v>
      </c>
      <c r="E234" s="147" t="s">
        <v>1</v>
      </c>
      <c r="F234" s="148" t="s">
        <v>780</v>
      </c>
      <c r="H234" s="149">
        <v>38.35</v>
      </c>
      <c r="I234" s="150"/>
      <c r="L234" s="145"/>
      <c r="M234" s="151"/>
      <c r="T234" s="152"/>
      <c r="AT234" s="147" t="s">
        <v>141</v>
      </c>
      <c r="AU234" s="147" t="s">
        <v>91</v>
      </c>
      <c r="AV234" s="12" t="s">
        <v>91</v>
      </c>
      <c r="AW234" s="12" t="s">
        <v>36</v>
      </c>
      <c r="AX234" s="12" t="s">
        <v>81</v>
      </c>
      <c r="AY234" s="147" t="s">
        <v>132</v>
      </c>
    </row>
    <row r="235" spans="2:65" s="14" customFormat="1">
      <c r="B235" s="162"/>
      <c r="D235" s="146" t="s">
        <v>141</v>
      </c>
      <c r="E235" s="163" t="s">
        <v>1</v>
      </c>
      <c r="F235" s="164" t="s">
        <v>153</v>
      </c>
      <c r="H235" s="165">
        <v>266.94799999999998</v>
      </c>
      <c r="I235" s="166"/>
      <c r="L235" s="162"/>
      <c r="M235" s="167"/>
      <c r="T235" s="168"/>
      <c r="AT235" s="163" t="s">
        <v>141</v>
      </c>
      <c r="AU235" s="163" t="s">
        <v>91</v>
      </c>
      <c r="AV235" s="14" t="s">
        <v>139</v>
      </c>
      <c r="AW235" s="14" t="s">
        <v>36</v>
      </c>
      <c r="AX235" s="14" t="s">
        <v>89</v>
      </c>
      <c r="AY235" s="163" t="s">
        <v>132</v>
      </c>
    </row>
    <row r="236" spans="2:65" s="1" customFormat="1" ht="66.75" customHeight="1">
      <c r="B236" s="32"/>
      <c r="C236" s="132" t="s">
        <v>259</v>
      </c>
      <c r="D236" s="132" t="s">
        <v>134</v>
      </c>
      <c r="E236" s="133" t="s">
        <v>291</v>
      </c>
      <c r="F236" s="134" t="s">
        <v>292</v>
      </c>
      <c r="G236" s="135" t="s">
        <v>212</v>
      </c>
      <c r="H236" s="136">
        <v>53.95</v>
      </c>
      <c r="I236" s="137"/>
      <c r="J236" s="138">
        <f>ROUND(I236*H236,2)</f>
        <v>0</v>
      </c>
      <c r="K236" s="134" t="s">
        <v>138</v>
      </c>
      <c r="L236" s="32"/>
      <c r="M236" s="139" t="s">
        <v>1</v>
      </c>
      <c r="N236" s="140" t="s">
        <v>46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139</v>
      </c>
      <c r="AT236" s="143" t="s">
        <v>134</v>
      </c>
      <c r="AU236" s="143" t="s">
        <v>91</v>
      </c>
      <c r="AY236" s="17" t="s">
        <v>132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7" t="s">
        <v>89</v>
      </c>
      <c r="BK236" s="144">
        <f>ROUND(I236*H236,2)</f>
        <v>0</v>
      </c>
      <c r="BL236" s="17" t="s">
        <v>139</v>
      </c>
      <c r="BM236" s="143" t="s">
        <v>781</v>
      </c>
    </row>
    <row r="237" spans="2:65" s="13" customFormat="1">
      <c r="B237" s="156"/>
      <c r="D237" s="146" t="s">
        <v>141</v>
      </c>
      <c r="E237" s="157" t="s">
        <v>1</v>
      </c>
      <c r="F237" s="158" t="s">
        <v>735</v>
      </c>
      <c r="H237" s="157" t="s">
        <v>1</v>
      </c>
      <c r="I237" s="159"/>
      <c r="L237" s="156"/>
      <c r="M237" s="160"/>
      <c r="T237" s="161"/>
      <c r="AT237" s="157" t="s">
        <v>141</v>
      </c>
      <c r="AU237" s="157" t="s">
        <v>91</v>
      </c>
      <c r="AV237" s="13" t="s">
        <v>89</v>
      </c>
      <c r="AW237" s="13" t="s">
        <v>36</v>
      </c>
      <c r="AX237" s="13" t="s">
        <v>81</v>
      </c>
      <c r="AY237" s="157" t="s">
        <v>132</v>
      </c>
    </row>
    <row r="238" spans="2:65" s="13" customFormat="1">
      <c r="B238" s="156"/>
      <c r="D238" s="146" t="s">
        <v>141</v>
      </c>
      <c r="E238" s="157" t="s">
        <v>1</v>
      </c>
      <c r="F238" s="158" t="s">
        <v>219</v>
      </c>
      <c r="H238" s="157" t="s">
        <v>1</v>
      </c>
      <c r="I238" s="159"/>
      <c r="L238" s="156"/>
      <c r="M238" s="160"/>
      <c r="T238" s="161"/>
      <c r="AT238" s="157" t="s">
        <v>141</v>
      </c>
      <c r="AU238" s="157" t="s">
        <v>91</v>
      </c>
      <c r="AV238" s="13" t="s">
        <v>89</v>
      </c>
      <c r="AW238" s="13" t="s">
        <v>36</v>
      </c>
      <c r="AX238" s="13" t="s">
        <v>81</v>
      </c>
      <c r="AY238" s="157" t="s">
        <v>132</v>
      </c>
    </row>
    <row r="239" spans="2:65" s="12" customFormat="1">
      <c r="B239" s="145"/>
      <c r="D239" s="146" t="s">
        <v>141</v>
      </c>
      <c r="E239" s="147" t="s">
        <v>1</v>
      </c>
      <c r="F239" s="148" t="s">
        <v>782</v>
      </c>
      <c r="H239" s="149">
        <v>49.43</v>
      </c>
      <c r="I239" s="150"/>
      <c r="L239" s="145"/>
      <c r="M239" s="151"/>
      <c r="T239" s="152"/>
      <c r="AT239" s="147" t="s">
        <v>141</v>
      </c>
      <c r="AU239" s="147" t="s">
        <v>91</v>
      </c>
      <c r="AV239" s="12" t="s">
        <v>91</v>
      </c>
      <c r="AW239" s="12" t="s">
        <v>36</v>
      </c>
      <c r="AX239" s="12" t="s">
        <v>81</v>
      </c>
      <c r="AY239" s="147" t="s">
        <v>132</v>
      </c>
    </row>
    <row r="240" spans="2:65" s="12" customFormat="1">
      <c r="B240" s="145"/>
      <c r="D240" s="146" t="s">
        <v>141</v>
      </c>
      <c r="E240" s="147" t="s">
        <v>1</v>
      </c>
      <c r="F240" s="148" t="s">
        <v>783</v>
      </c>
      <c r="H240" s="149">
        <v>4.5199999999999996</v>
      </c>
      <c r="I240" s="150"/>
      <c r="L240" s="145"/>
      <c r="M240" s="151"/>
      <c r="T240" s="152"/>
      <c r="AT240" s="147" t="s">
        <v>141</v>
      </c>
      <c r="AU240" s="147" t="s">
        <v>91</v>
      </c>
      <c r="AV240" s="12" t="s">
        <v>91</v>
      </c>
      <c r="AW240" s="12" t="s">
        <v>36</v>
      </c>
      <c r="AX240" s="12" t="s">
        <v>81</v>
      </c>
      <c r="AY240" s="147" t="s">
        <v>132</v>
      </c>
    </row>
    <row r="241" spans="2:65" s="14" customFormat="1">
      <c r="B241" s="162"/>
      <c r="D241" s="146" t="s">
        <v>141</v>
      </c>
      <c r="E241" s="163" t="s">
        <v>1</v>
      </c>
      <c r="F241" s="164" t="s">
        <v>153</v>
      </c>
      <c r="H241" s="165">
        <v>53.95</v>
      </c>
      <c r="I241" s="166"/>
      <c r="L241" s="162"/>
      <c r="M241" s="167"/>
      <c r="T241" s="168"/>
      <c r="AT241" s="163" t="s">
        <v>141</v>
      </c>
      <c r="AU241" s="163" t="s">
        <v>91</v>
      </c>
      <c r="AV241" s="14" t="s">
        <v>139</v>
      </c>
      <c r="AW241" s="14" t="s">
        <v>36</v>
      </c>
      <c r="AX241" s="14" t="s">
        <v>89</v>
      </c>
      <c r="AY241" s="163" t="s">
        <v>132</v>
      </c>
    </row>
    <row r="242" spans="2:65" s="1" customFormat="1" ht="16.5" customHeight="1">
      <c r="B242" s="32"/>
      <c r="C242" s="176" t="s">
        <v>7</v>
      </c>
      <c r="D242" s="176" t="s">
        <v>283</v>
      </c>
      <c r="E242" s="177" t="s">
        <v>297</v>
      </c>
      <c r="F242" s="178" t="s">
        <v>298</v>
      </c>
      <c r="G242" s="179" t="s">
        <v>268</v>
      </c>
      <c r="H242" s="180">
        <v>107.9</v>
      </c>
      <c r="I242" s="181"/>
      <c r="J242" s="182">
        <f>ROUND(I242*H242,2)</f>
        <v>0</v>
      </c>
      <c r="K242" s="178" t="s">
        <v>138</v>
      </c>
      <c r="L242" s="183"/>
      <c r="M242" s="184" t="s">
        <v>1</v>
      </c>
      <c r="N242" s="185" t="s">
        <v>46</v>
      </c>
      <c r="P242" s="141">
        <f>O242*H242</f>
        <v>0</v>
      </c>
      <c r="Q242" s="141">
        <v>1</v>
      </c>
      <c r="R242" s="141">
        <f>Q242*H242</f>
        <v>107.9</v>
      </c>
      <c r="S242" s="141">
        <v>0</v>
      </c>
      <c r="T242" s="142">
        <f>S242*H242</f>
        <v>0</v>
      </c>
      <c r="AR242" s="143" t="s">
        <v>187</v>
      </c>
      <c r="AT242" s="143" t="s">
        <v>283</v>
      </c>
      <c r="AU242" s="143" t="s">
        <v>91</v>
      </c>
      <c r="AY242" s="17" t="s">
        <v>132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7" t="s">
        <v>89</v>
      </c>
      <c r="BK242" s="144">
        <f>ROUND(I242*H242,2)</f>
        <v>0</v>
      </c>
      <c r="BL242" s="17" t="s">
        <v>139</v>
      </c>
      <c r="BM242" s="143" t="s">
        <v>784</v>
      </c>
    </row>
    <row r="243" spans="2:65" s="1" customFormat="1" ht="19.5">
      <c r="B243" s="32"/>
      <c r="D243" s="146" t="s">
        <v>146</v>
      </c>
      <c r="F243" s="153" t="s">
        <v>300</v>
      </c>
      <c r="I243" s="154"/>
      <c r="L243" s="32"/>
      <c r="M243" s="155"/>
      <c r="T243" s="56"/>
      <c r="AT243" s="17" t="s">
        <v>146</v>
      </c>
      <c r="AU243" s="17" t="s">
        <v>91</v>
      </c>
    </row>
    <row r="244" spans="2:65" s="12" customFormat="1">
      <c r="B244" s="145"/>
      <c r="D244" s="146" t="s">
        <v>141</v>
      </c>
      <c r="F244" s="148" t="s">
        <v>785</v>
      </c>
      <c r="H244" s="149">
        <v>107.9</v>
      </c>
      <c r="I244" s="150"/>
      <c r="L244" s="145"/>
      <c r="M244" s="151"/>
      <c r="T244" s="152"/>
      <c r="AT244" s="147" t="s">
        <v>141</v>
      </c>
      <c r="AU244" s="147" t="s">
        <v>91</v>
      </c>
      <c r="AV244" s="12" t="s">
        <v>91</v>
      </c>
      <c r="AW244" s="12" t="s">
        <v>4</v>
      </c>
      <c r="AX244" s="12" t="s">
        <v>89</v>
      </c>
      <c r="AY244" s="147" t="s">
        <v>132</v>
      </c>
    </row>
    <row r="245" spans="2:65" s="11" customFormat="1" ht="22.9" customHeight="1">
      <c r="B245" s="120"/>
      <c r="D245" s="121" t="s">
        <v>80</v>
      </c>
      <c r="E245" s="130" t="s">
        <v>91</v>
      </c>
      <c r="F245" s="130" t="s">
        <v>323</v>
      </c>
      <c r="I245" s="123"/>
      <c r="J245" s="131">
        <f>BK245</f>
        <v>0</v>
      </c>
      <c r="L245" s="120"/>
      <c r="M245" s="125"/>
      <c r="P245" s="126">
        <f>SUM(P246:P252)</f>
        <v>0</v>
      </c>
      <c r="R245" s="126">
        <f>SUM(R246:R252)</f>
        <v>45.137959999999993</v>
      </c>
      <c r="T245" s="127">
        <f>SUM(T246:T252)</f>
        <v>0</v>
      </c>
      <c r="AR245" s="121" t="s">
        <v>89</v>
      </c>
      <c r="AT245" s="128" t="s">
        <v>80</v>
      </c>
      <c r="AU245" s="128" t="s">
        <v>89</v>
      </c>
      <c r="AY245" s="121" t="s">
        <v>132</v>
      </c>
      <c r="BK245" s="129">
        <f>SUM(BK246:BK252)</f>
        <v>0</v>
      </c>
    </row>
    <row r="246" spans="2:65" s="1" customFormat="1" ht="44.25" customHeight="1">
      <c r="B246" s="32"/>
      <c r="C246" s="132" t="s">
        <v>273</v>
      </c>
      <c r="D246" s="132" t="s">
        <v>134</v>
      </c>
      <c r="E246" s="133" t="s">
        <v>325</v>
      </c>
      <c r="F246" s="134" t="s">
        <v>326</v>
      </c>
      <c r="G246" s="135" t="s">
        <v>212</v>
      </c>
      <c r="H246" s="136">
        <v>14.625</v>
      </c>
      <c r="I246" s="137"/>
      <c r="J246" s="138">
        <f>ROUND(I246*H246,2)</f>
        <v>0</v>
      </c>
      <c r="K246" s="134" t="s">
        <v>138</v>
      </c>
      <c r="L246" s="32"/>
      <c r="M246" s="139" t="s">
        <v>1</v>
      </c>
      <c r="N246" s="140" t="s">
        <v>46</v>
      </c>
      <c r="P246" s="141">
        <f>O246*H246</f>
        <v>0</v>
      </c>
      <c r="Q246" s="141">
        <v>1.63</v>
      </c>
      <c r="R246" s="141">
        <f>Q246*H246</f>
        <v>23.838749999999997</v>
      </c>
      <c r="S246" s="141">
        <v>0</v>
      </c>
      <c r="T246" s="142">
        <f>S246*H246</f>
        <v>0</v>
      </c>
      <c r="AR246" s="143" t="s">
        <v>139</v>
      </c>
      <c r="AT246" s="143" t="s">
        <v>134</v>
      </c>
      <c r="AU246" s="143" t="s">
        <v>91</v>
      </c>
      <c r="AY246" s="17" t="s">
        <v>132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7" t="s">
        <v>89</v>
      </c>
      <c r="BK246" s="144">
        <f>ROUND(I246*H246,2)</f>
        <v>0</v>
      </c>
      <c r="BL246" s="17" t="s">
        <v>139</v>
      </c>
      <c r="BM246" s="143" t="s">
        <v>786</v>
      </c>
    </row>
    <row r="247" spans="2:65" s="13" customFormat="1">
      <c r="B247" s="156"/>
      <c r="D247" s="146" t="s">
        <v>141</v>
      </c>
      <c r="E247" s="157" t="s">
        <v>1</v>
      </c>
      <c r="F247" s="158" t="s">
        <v>735</v>
      </c>
      <c r="H247" s="157" t="s">
        <v>1</v>
      </c>
      <c r="I247" s="159"/>
      <c r="L247" s="156"/>
      <c r="M247" s="160"/>
      <c r="T247" s="161"/>
      <c r="AT247" s="157" t="s">
        <v>141</v>
      </c>
      <c r="AU247" s="157" t="s">
        <v>91</v>
      </c>
      <c r="AV247" s="13" t="s">
        <v>89</v>
      </c>
      <c r="AW247" s="13" t="s">
        <v>36</v>
      </c>
      <c r="AX247" s="13" t="s">
        <v>81</v>
      </c>
      <c r="AY247" s="157" t="s">
        <v>132</v>
      </c>
    </row>
    <row r="248" spans="2:65" s="12" customFormat="1">
      <c r="B248" s="145"/>
      <c r="D248" s="146" t="s">
        <v>141</v>
      </c>
      <c r="E248" s="147" t="s">
        <v>1</v>
      </c>
      <c r="F248" s="148" t="s">
        <v>787</v>
      </c>
      <c r="H248" s="149">
        <v>13.2</v>
      </c>
      <c r="I248" s="150"/>
      <c r="L248" s="145"/>
      <c r="M248" s="151"/>
      <c r="T248" s="152"/>
      <c r="AT248" s="147" t="s">
        <v>141</v>
      </c>
      <c r="AU248" s="147" t="s">
        <v>91</v>
      </c>
      <c r="AV248" s="12" t="s">
        <v>91</v>
      </c>
      <c r="AW248" s="12" t="s">
        <v>36</v>
      </c>
      <c r="AX248" s="12" t="s">
        <v>81</v>
      </c>
      <c r="AY248" s="147" t="s">
        <v>132</v>
      </c>
    </row>
    <row r="249" spans="2:65" s="12" customFormat="1">
      <c r="B249" s="145"/>
      <c r="D249" s="146" t="s">
        <v>141</v>
      </c>
      <c r="E249" s="147" t="s">
        <v>1</v>
      </c>
      <c r="F249" s="148" t="s">
        <v>788</v>
      </c>
      <c r="H249" s="149">
        <v>1.425</v>
      </c>
      <c r="I249" s="150"/>
      <c r="L249" s="145"/>
      <c r="M249" s="151"/>
      <c r="T249" s="152"/>
      <c r="AT249" s="147" t="s">
        <v>141</v>
      </c>
      <c r="AU249" s="147" t="s">
        <v>91</v>
      </c>
      <c r="AV249" s="12" t="s">
        <v>91</v>
      </c>
      <c r="AW249" s="12" t="s">
        <v>36</v>
      </c>
      <c r="AX249" s="12" t="s">
        <v>81</v>
      </c>
      <c r="AY249" s="147" t="s">
        <v>132</v>
      </c>
    </row>
    <row r="250" spans="2:65" s="14" customFormat="1">
      <c r="B250" s="162"/>
      <c r="D250" s="146" t="s">
        <v>141</v>
      </c>
      <c r="E250" s="163" t="s">
        <v>1</v>
      </c>
      <c r="F250" s="164" t="s">
        <v>153</v>
      </c>
      <c r="H250" s="165">
        <v>14.625</v>
      </c>
      <c r="I250" s="166"/>
      <c r="L250" s="162"/>
      <c r="M250" s="167"/>
      <c r="T250" s="168"/>
      <c r="AT250" s="163" t="s">
        <v>141</v>
      </c>
      <c r="AU250" s="163" t="s">
        <v>91</v>
      </c>
      <c r="AV250" s="14" t="s">
        <v>139</v>
      </c>
      <c r="AW250" s="14" t="s">
        <v>36</v>
      </c>
      <c r="AX250" s="14" t="s">
        <v>89</v>
      </c>
      <c r="AY250" s="163" t="s">
        <v>132</v>
      </c>
    </row>
    <row r="251" spans="2:65" s="1" customFormat="1" ht="66.75" customHeight="1">
      <c r="B251" s="32"/>
      <c r="C251" s="132" t="s">
        <v>282</v>
      </c>
      <c r="D251" s="132" t="s">
        <v>134</v>
      </c>
      <c r="E251" s="133" t="s">
        <v>331</v>
      </c>
      <c r="F251" s="134" t="s">
        <v>332</v>
      </c>
      <c r="G251" s="135" t="s">
        <v>197</v>
      </c>
      <c r="H251" s="136">
        <v>89.5</v>
      </c>
      <c r="I251" s="137"/>
      <c r="J251" s="138">
        <f>ROUND(I251*H251,2)</f>
        <v>0</v>
      </c>
      <c r="K251" s="134" t="s">
        <v>138</v>
      </c>
      <c r="L251" s="32"/>
      <c r="M251" s="139" t="s">
        <v>1</v>
      </c>
      <c r="N251" s="140" t="s">
        <v>46</v>
      </c>
      <c r="P251" s="141">
        <f>O251*H251</f>
        <v>0</v>
      </c>
      <c r="Q251" s="141">
        <v>0.23798</v>
      </c>
      <c r="R251" s="141">
        <f>Q251*H251</f>
        <v>21.299209999999999</v>
      </c>
      <c r="S251" s="141">
        <v>0</v>
      </c>
      <c r="T251" s="142">
        <f>S251*H251</f>
        <v>0</v>
      </c>
      <c r="AR251" s="143" t="s">
        <v>139</v>
      </c>
      <c r="AT251" s="143" t="s">
        <v>134</v>
      </c>
      <c r="AU251" s="143" t="s">
        <v>91</v>
      </c>
      <c r="AY251" s="17" t="s">
        <v>132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7" t="s">
        <v>89</v>
      </c>
      <c r="BK251" s="144">
        <f>ROUND(I251*H251,2)</f>
        <v>0</v>
      </c>
      <c r="BL251" s="17" t="s">
        <v>139</v>
      </c>
      <c r="BM251" s="143" t="s">
        <v>789</v>
      </c>
    </row>
    <row r="252" spans="2:65" s="12" customFormat="1">
      <c r="B252" s="145"/>
      <c r="D252" s="146" t="s">
        <v>141</v>
      </c>
      <c r="E252" s="147" t="s">
        <v>1</v>
      </c>
      <c r="F252" s="148" t="s">
        <v>790</v>
      </c>
      <c r="H252" s="149">
        <v>89.5</v>
      </c>
      <c r="I252" s="150"/>
      <c r="L252" s="145"/>
      <c r="M252" s="151"/>
      <c r="T252" s="152"/>
      <c r="AT252" s="147" t="s">
        <v>141</v>
      </c>
      <c r="AU252" s="147" t="s">
        <v>91</v>
      </c>
      <c r="AV252" s="12" t="s">
        <v>91</v>
      </c>
      <c r="AW252" s="12" t="s">
        <v>36</v>
      </c>
      <c r="AX252" s="12" t="s">
        <v>89</v>
      </c>
      <c r="AY252" s="147" t="s">
        <v>132</v>
      </c>
    </row>
    <row r="253" spans="2:65" s="11" customFormat="1" ht="22.9" customHeight="1">
      <c r="B253" s="120"/>
      <c r="D253" s="121" t="s">
        <v>80</v>
      </c>
      <c r="E253" s="130" t="s">
        <v>154</v>
      </c>
      <c r="F253" s="130" t="s">
        <v>791</v>
      </c>
      <c r="I253" s="123"/>
      <c r="J253" s="131">
        <f>BK253</f>
        <v>0</v>
      </c>
      <c r="L253" s="120"/>
      <c r="M253" s="125"/>
      <c r="P253" s="126">
        <f>SUM(P254:P257)</f>
        <v>0</v>
      </c>
      <c r="R253" s="126">
        <f>SUM(R254:R257)</f>
        <v>0</v>
      </c>
      <c r="T253" s="127">
        <f>SUM(T254:T257)</f>
        <v>0</v>
      </c>
      <c r="AR253" s="121" t="s">
        <v>89</v>
      </c>
      <c r="AT253" s="128" t="s">
        <v>80</v>
      </c>
      <c r="AU253" s="128" t="s">
        <v>89</v>
      </c>
      <c r="AY253" s="121" t="s">
        <v>132</v>
      </c>
      <c r="BK253" s="129">
        <f>SUM(BK254:BK257)</f>
        <v>0</v>
      </c>
    </row>
    <row r="254" spans="2:65" s="1" customFormat="1" ht="16.5" customHeight="1">
      <c r="B254" s="32"/>
      <c r="C254" s="132" t="s">
        <v>290</v>
      </c>
      <c r="D254" s="132" t="s">
        <v>134</v>
      </c>
      <c r="E254" s="133" t="s">
        <v>792</v>
      </c>
      <c r="F254" s="134" t="s">
        <v>793</v>
      </c>
      <c r="G254" s="135" t="s">
        <v>197</v>
      </c>
      <c r="H254" s="136">
        <v>80</v>
      </c>
      <c r="I254" s="137"/>
      <c r="J254" s="138">
        <f>ROUND(I254*H254,2)</f>
        <v>0</v>
      </c>
      <c r="K254" s="134" t="s">
        <v>1</v>
      </c>
      <c r="L254" s="32"/>
      <c r="M254" s="139" t="s">
        <v>1</v>
      </c>
      <c r="N254" s="140" t="s">
        <v>46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139</v>
      </c>
      <c r="AT254" s="143" t="s">
        <v>134</v>
      </c>
      <c r="AU254" s="143" t="s">
        <v>91</v>
      </c>
      <c r="AY254" s="17" t="s">
        <v>132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7" t="s">
        <v>89</v>
      </c>
      <c r="BK254" s="144">
        <f>ROUND(I254*H254,2)</f>
        <v>0</v>
      </c>
      <c r="BL254" s="17" t="s">
        <v>139</v>
      </c>
      <c r="BM254" s="143" t="s">
        <v>794</v>
      </c>
    </row>
    <row r="255" spans="2:65" s="12" customFormat="1">
      <c r="B255" s="145"/>
      <c r="D255" s="146" t="s">
        <v>141</v>
      </c>
      <c r="E255" s="147" t="s">
        <v>1</v>
      </c>
      <c r="F255" s="148" t="s">
        <v>795</v>
      </c>
      <c r="H255" s="149">
        <v>80</v>
      </c>
      <c r="I255" s="150"/>
      <c r="L255" s="145"/>
      <c r="M255" s="151"/>
      <c r="T255" s="152"/>
      <c r="AT255" s="147" t="s">
        <v>141</v>
      </c>
      <c r="AU255" s="147" t="s">
        <v>91</v>
      </c>
      <c r="AV255" s="12" t="s">
        <v>91</v>
      </c>
      <c r="AW255" s="12" t="s">
        <v>36</v>
      </c>
      <c r="AX255" s="12" t="s">
        <v>89</v>
      </c>
      <c r="AY255" s="147" t="s">
        <v>132</v>
      </c>
    </row>
    <row r="256" spans="2:65" s="1" customFormat="1" ht="24.2" customHeight="1">
      <c r="B256" s="32"/>
      <c r="C256" s="132" t="s">
        <v>296</v>
      </c>
      <c r="D256" s="132" t="s">
        <v>134</v>
      </c>
      <c r="E256" s="133" t="s">
        <v>796</v>
      </c>
      <c r="F256" s="134" t="s">
        <v>797</v>
      </c>
      <c r="G256" s="135" t="s">
        <v>197</v>
      </c>
      <c r="H256" s="136">
        <v>80</v>
      </c>
      <c r="I256" s="137"/>
      <c r="J256" s="138">
        <f>ROUND(I256*H256,2)</f>
        <v>0</v>
      </c>
      <c r="K256" s="134" t="s">
        <v>138</v>
      </c>
      <c r="L256" s="32"/>
      <c r="M256" s="139" t="s">
        <v>1</v>
      </c>
      <c r="N256" s="140" t="s">
        <v>46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139</v>
      </c>
      <c r="AT256" s="143" t="s">
        <v>134</v>
      </c>
      <c r="AU256" s="143" t="s">
        <v>91</v>
      </c>
      <c r="AY256" s="17" t="s">
        <v>132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7" t="s">
        <v>89</v>
      </c>
      <c r="BK256" s="144">
        <f>ROUND(I256*H256,2)</f>
        <v>0</v>
      </c>
      <c r="BL256" s="17" t="s">
        <v>139</v>
      </c>
      <c r="BM256" s="143" t="s">
        <v>798</v>
      </c>
    </row>
    <row r="257" spans="2:65" s="12" customFormat="1">
      <c r="B257" s="145"/>
      <c r="D257" s="146" t="s">
        <v>141</v>
      </c>
      <c r="E257" s="147" t="s">
        <v>1</v>
      </c>
      <c r="F257" s="148" t="s">
        <v>795</v>
      </c>
      <c r="H257" s="149">
        <v>80</v>
      </c>
      <c r="I257" s="150"/>
      <c r="L257" s="145"/>
      <c r="M257" s="151"/>
      <c r="T257" s="152"/>
      <c r="AT257" s="147" t="s">
        <v>141</v>
      </c>
      <c r="AU257" s="147" t="s">
        <v>91</v>
      </c>
      <c r="AV257" s="12" t="s">
        <v>91</v>
      </c>
      <c r="AW257" s="12" t="s">
        <v>36</v>
      </c>
      <c r="AX257" s="12" t="s">
        <v>89</v>
      </c>
      <c r="AY257" s="147" t="s">
        <v>132</v>
      </c>
    </row>
    <row r="258" spans="2:65" s="11" customFormat="1" ht="22.9" customHeight="1">
      <c r="B258" s="120"/>
      <c r="D258" s="121" t="s">
        <v>80</v>
      </c>
      <c r="E258" s="130" t="s">
        <v>139</v>
      </c>
      <c r="F258" s="130" t="s">
        <v>335</v>
      </c>
      <c r="I258" s="123"/>
      <c r="J258" s="131">
        <f>BK258</f>
        <v>0</v>
      </c>
      <c r="L258" s="120"/>
      <c r="M258" s="125"/>
      <c r="P258" s="126">
        <f>SUM(P259:P270)</f>
        <v>0</v>
      </c>
      <c r="R258" s="126">
        <f>SUM(R259:R270)</f>
        <v>1.4257</v>
      </c>
      <c r="T258" s="127">
        <f>SUM(T259:T270)</f>
        <v>0</v>
      </c>
      <c r="AR258" s="121" t="s">
        <v>89</v>
      </c>
      <c r="AT258" s="128" t="s">
        <v>80</v>
      </c>
      <c r="AU258" s="128" t="s">
        <v>89</v>
      </c>
      <c r="AY258" s="121" t="s">
        <v>132</v>
      </c>
      <c r="BK258" s="129">
        <f>SUM(BK259:BK270)</f>
        <v>0</v>
      </c>
    </row>
    <row r="259" spans="2:65" s="1" customFormat="1" ht="33" customHeight="1">
      <c r="B259" s="32"/>
      <c r="C259" s="132" t="s">
        <v>302</v>
      </c>
      <c r="D259" s="132" t="s">
        <v>134</v>
      </c>
      <c r="E259" s="133" t="s">
        <v>342</v>
      </c>
      <c r="F259" s="134" t="s">
        <v>343</v>
      </c>
      <c r="G259" s="135" t="s">
        <v>212</v>
      </c>
      <c r="H259" s="136">
        <v>9.5500000000000007</v>
      </c>
      <c r="I259" s="137"/>
      <c r="J259" s="138">
        <f>ROUND(I259*H259,2)</f>
        <v>0</v>
      </c>
      <c r="K259" s="134" t="s">
        <v>138</v>
      </c>
      <c r="L259" s="32"/>
      <c r="M259" s="139" t="s">
        <v>1</v>
      </c>
      <c r="N259" s="140" t="s">
        <v>46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139</v>
      </c>
      <c r="AT259" s="143" t="s">
        <v>134</v>
      </c>
      <c r="AU259" s="143" t="s">
        <v>91</v>
      </c>
      <c r="AY259" s="17" t="s">
        <v>132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7" t="s">
        <v>89</v>
      </c>
      <c r="BK259" s="144">
        <f>ROUND(I259*H259,2)</f>
        <v>0</v>
      </c>
      <c r="BL259" s="17" t="s">
        <v>139</v>
      </c>
      <c r="BM259" s="143" t="s">
        <v>799</v>
      </c>
    </row>
    <row r="260" spans="2:65" s="13" customFormat="1">
      <c r="B260" s="156"/>
      <c r="D260" s="146" t="s">
        <v>141</v>
      </c>
      <c r="E260" s="157" t="s">
        <v>1</v>
      </c>
      <c r="F260" s="158" t="s">
        <v>735</v>
      </c>
      <c r="H260" s="157" t="s">
        <v>1</v>
      </c>
      <c r="I260" s="159"/>
      <c r="L260" s="156"/>
      <c r="M260" s="160"/>
      <c r="T260" s="161"/>
      <c r="AT260" s="157" t="s">
        <v>141</v>
      </c>
      <c r="AU260" s="157" t="s">
        <v>91</v>
      </c>
      <c r="AV260" s="13" t="s">
        <v>89</v>
      </c>
      <c r="AW260" s="13" t="s">
        <v>36</v>
      </c>
      <c r="AX260" s="13" t="s">
        <v>81</v>
      </c>
      <c r="AY260" s="157" t="s">
        <v>132</v>
      </c>
    </row>
    <row r="261" spans="2:65" s="13" customFormat="1">
      <c r="B261" s="156"/>
      <c r="D261" s="146" t="s">
        <v>141</v>
      </c>
      <c r="E261" s="157" t="s">
        <v>1</v>
      </c>
      <c r="F261" s="158" t="s">
        <v>219</v>
      </c>
      <c r="H261" s="157" t="s">
        <v>1</v>
      </c>
      <c r="I261" s="159"/>
      <c r="L261" s="156"/>
      <c r="M261" s="160"/>
      <c r="T261" s="161"/>
      <c r="AT261" s="157" t="s">
        <v>141</v>
      </c>
      <c r="AU261" s="157" t="s">
        <v>91</v>
      </c>
      <c r="AV261" s="13" t="s">
        <v>89</v>
      </c>
      <c r="AW261" s="13" t="s">
        <v>36</v>
      </c>
      <c r="AX261" s="13" t="s">
        <v>81</v>
      </c>
      <c r="AY261" s="157" t="s">
        <v>132</v>
      </c>
    </row>
    <row r="262" spans="2:65" s="12" customFormat="1">
      <c r="B262" s="145"/>
      <c r="D262" s="146" t="s">
        <v>141</v>
      </c>
      <c r="E262" s="147" t="s">
        <v>1</v>
      </c>
      <c r="F262" s="148" t="s">
        <v>800</v>
      </c>
      <c r="H262" s="149">
        <v>8.6</v>
      </c>
      <c r="I262" s="150"/>
      <c r="L262" s="145"/>
      <c r="M262" s="151"/>
      <c r="T262" s="152"/>
      <c r="AT262" s="147" t="s">
        <v>141</v>
      </c>
      <c r="AU262" s="147" t="s">
        <v>91</v>
      </c>
      <c r="AV262" s="12" t="s">
        <v>91</v>
      </c>
      <c r="AW262" s="12" t="s">
        <v>36</v>
      </c>
      <c r="AX262" s="12" t="s">
        <v>81</v>
      </c>
      <c r="AY262" s="147" t="s">
        <v>132</v>
      </c>
    </row>
    <row r="263" spans="2:65" s="12" customFormat="1">
      <c r="B263" s="145"/>
      <c r="D263" s="146" t="s">
        <v>141</v>
      </c>
      <c r="E263" s="147" t="s">
        <v>1</v>
      </c>
      <c r="F263" s="148" t="s">
        <v>801</v>
      </c>
      <c r="H263" s="149">
        <v>0.95</v>
      </c>
      <c r="I263" s="150"/>
      <c r="L263" s="145"/>
      <c r="M263" s="151"/>
      <c r="T263" s="152"/>
      <c r="AT263" s="147" t="s">
        <v>141</v>
      </c>
      <c r="AU263" s="147" t="s">
        <v>91</v>
      </c>
      <c r="AV263" s="12" t="s">
        <v>91</v>
      </c>
      <c r="AW263" s="12" t="s">
        <v>36</v>
      </c>
      <c r="AX263" s="12" t="s">
        <v>81</v>
      </c>
      <c r="AY263" s="147" t="s">
        <v>132</v>
      </c>
    </row>
    <row r="264" spans="2:65" s="14" customFormat="1">
      <c r="B264" s="162"/>
      <c r="D264" s="146" t="s">
        <v>141</v>
      </c>
      <c r="E264" s="163" t="s">
        <v>1</v>
      </c>
      <c r="F264" s="164" t="s">
        <v>153</v>
      </c>
      <c r="H264" s="165">
        <v>9.5500000000000007</v>
      </c>
      <c r="I264" s="166"/>
      <c r="L264" s="162"/>
      <c r="M264" s="167"/>
      <c r="T264" s="168"/>
      <c r="AT264" s="163" t="s">
        <v>141</v>
      </c>
      <c r="AU264" s="163" t="s">
        <v>91</v>
      </c>
      <c r="AV264" s="14" t="s">
        <v>139</v>
      </c>
      <c r="AW264" s="14" t="s">
        <v>36</v>
      </c>
      <c r="AX264" s="14" t="s">
        <v>89</v>
      </c>
      <c r="AY264" s="163" t="s">
        <v>132</v>
      </c>
    </row>
    <row r="265" spans="2:65" s="1" customFormat="1" ht="24.2" customHeight="1">
      <c r="B265" s="32"/>
      <c r="C265" s="132" t="s">
        <v>307</v>
      </c>
      <c r="D265" s="132" t="s">
        <v>134</v>
      </c>
      <c r="E265" s="133" t="s">
        <v>802</v>
      </c>
      <c r="F265" s="134" t="s">
        <v>803</v>
      </c>
      <c r="G265" s="135" t="s">
        <v>402</v>
      </c>
      <c r="H265" s="136">
        <v>5</v>
      </c>
      <c r="I265" s="137"/>
      <c r="J265" s="138">
        <f>ROUND(I265*H265,2)</f>
        <v>0</v>
      </c>
      <c r="K265" s="134" t="s">
        <v>138</v>
      </c>
      <c r="L265" s="32"/>
      <c r="M265" s="139" t="s">
        <v>1</v>
      </c>
      <c r="N265" s="140" t="s">
        <v>46</v>
      </c>
      <c r="P265" s="141">
        <f>O265*H265</f>
        <v>0</v>
      </c>
      <c r="Q265" s="141">
        <v>0.22394</v>
      </c>
      <c r="R265" s="141">
        <f>Q265*H265</f>
        <v>1.1196999999999999</v>
      </c>
      <c r="S265" s="141">
        <v>0</v>
      </c>
      <c r="T265" s="142">
        <f>S265*H265</f>
        <v>0</v>
      </c>
      <c r="AR265" s="143" t="s">
        <v>139</v>
      </c>
      <c r="AT265" s="143" t="s">
        <v>134</v>
      </c>
      <c r="AU265" s="143" t="s">
        <v>91</v>
      </c>
      <c r="AY265" s="17" t="s">
        <v>132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7" t="s">
        <v>89</v>
      </c>
      <c r="BK265" s="144">
        <f>ROUND(I265*H265,2)</f>
        <v>0</v>
      </c>
      <c r="BL265" s="17" t="s">
        <v>139</v>
      </c>
      <c r="BM265" s="143" t="s">
        <v>804</v>
      </c>
    </row>
    <row r="266" spans="2:65" s="1" customFormat="1" ht="24.2" customHeight="1">
      <c r="B266" s="32"/>
      <c r="C266" s="176" t="s">
        <v>312</v>
      </c>
      <c r="D266" s="176" t="s">
        <v>283</v>
      </c>
      <c r="E266" s="177" t="s">
        <v>805</v>
      </c>
      <c r="F266" s="178" t="s">
        <v>806</v>
      </c>
      <c r="G266" s="179" t="s">
        <v>402</v>
      </c>
      <c r="H266" s="180">
        <v>2</v>
      </c>
      <c r="I266" s="181"/>
      <c r="J266" s="182">
        <f>ROUND(I266*H266,2)</f>
        <v>0</v>
      </c>
      <c r="K266" s="178" t="s">
        <v>138</v>
      </c>
      <c r="L266" s="183"/>
      <c r="M266" s="184" t="s">
        <v>1</v>
      </c>
      <c r="N266" s="185" t="s">
        <v>46</v>
      </c>
      <c r="P266" s="141">
        <f>O266*H266</f>
        <v>0</v>
      </c>
      <c r="Q266" s="141">
        <v>5.0999999999999997E-2</v>
      </c>
      <c r="R266" s="141">
        <f>Q266*H266</f>
        <v>0.10199999999999999</v>
      </c>
      <c r="S266" s="141">
        <v>0</v>
      </c>
      <c r="T266" s="142">
        <f>S266*H266</f>
        <v>0</v>
      </c>
      <c r="AR266" s="143" t="s">
        <v>187</v>
      </c>
      <c r="AT266" s="143" t="s">
        <v>283</v>
      </c>
      <c r="AU266" s="143" t="s">
        <v>91</v>
      </c>
      <c r="AY266" s="17" t="s">
        <v>132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7" t="s">
        <v>89</v>
      </c>
      <c r="BK266" s="144">
        <f>ROUND(I266*H266,2)</f>
        <v>0</v>
      </c>
      <c r="BL266" s="17" t="s">
        <v>139</v>
      </c>
      <c r="BM266" s="143" t="s">
        <v>807</v>
      </c>
    </row>
    <row r="267" spans="2:65" s="1" customFormat="1" ht="24.2" customHeight="1">
      <c r="B267" s="32"/>
      <c r="C267" s="176" t="s">
        <v>317</v>
      </c>
      <c r="D267" s="176" t="s">
        <v>283</v>
      </c>
      <c r="E267" s="177" t="s">
        <v>808</v>
      </c>
      <c r="F267" s="178" t="s">
        <v>809</v>
      </c>
      <c r="G267" s="179" t="s">
        <v>402</v>
      </c>
      <c r="H267" s="180">
        <v>3</v>
      </c>
      <c r="I267" s="181"/>
      <c r="J267" s="182">
        <f>ROUND(I267*H267,2)</f>
        <v>0</v>
      </c>
      <c r="K267" s="178" t="s">
        <v>138</v>
      </c>
      <c r="L267" s="183"/>
      <c r="M267" s="184" t="s">
        <v>1</v>
      </c>
      <c r="N267" s="185" t="s">
        <v>46</v>
      </c>
      <c r="P267" s="141">
        <f>O267*H267</f>
        <v>0</v>
      </c>
      <c r="Q267" s="141">
        <v>6.8000000000000005E-2</v>
      </c>
      <c r="R267" s="141">
        <f>Q267*H267</f>
        <v>0.20400000000000001</v>
      </c>
      <c r="S267" s="141">
        <v>0</v>
      </c>
      <c r="T267" s="142">
        <f>S267*H267</f>
        <v>0</v>
      </c>
      <c r="AR267" s="143" t="s">
        <v>187</v>
      </c>
      <c r="AT267" s="143" t="s">
        <v>283</v>
      </c>
      <c r="AU267" s="143" t="s">
        <v>91</v>
      </c>
      <c r="AY267" s="17" t="s">
        <v>132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7" t="s">
        <v>89</v>
      </c>
      <c r="BK267" s="144">
        <f>ROUND(I267*H267,2)</f>
        <v>0</v>
      </c>
      <c r="BL267" s="17" t="s">
        <v>139</v>
      </c>
      <c r="BM267" s="143" t="s">
        <v>810</v>
      </c>
    </row>
    <row r="268" spans="2:65" s="1" customFormat="1" ht="49.15" customHeight="1">
      <c r="B268" s="32"/>
      <c r="C268" s="132" t="s">
        <v>324</v>
      </c>
      <c r="D268" s="132" t="s">
        <v>134</v>
      </c>
      <c r="E268" s="133" t="s">
        <v>811</v>
      </c>
      <c r="F268" s="134" t="s">
        <v>812</v>
      </c>
      <c r="G268" s="135" t="s">
        <v>212</v>
      </c>
      <c r="H268" s="136">
        <v>0.60299999999999998</v>
      </c>
      <c r="I268" s="137"/>
      <c r="J268" s="138">
        <f>ROUND(I268*H268,2)</f>
        <v>0</v>
      </c>
      <c r="K268" s="134" t="s">
        <v>138</v>
      </c>
      <c r="L268" s="32"/>
      <c r="M268" s="139" t="s">
        <v>1</v>
      </c>
      <c r="N268" s="140" t="s">
        <v>46</v>
      </c>
      <c r="P268" s="141">
        <f>O268*H268</f>
        <v>0</v>
      </c>
      <c r="Q268" s="141">
        <v>0</v>
      </c>
      <c r="R268" s="141">
        <f>Q268*H268</f>
        <v>0</v>
      </c>
      <c r="S268" s="141">
        <v>0</v>
      </c>
      <c r="T268" s="142">
        <f>S268*H268</f>
        <v>0</v>
      </c>
      <c r="AR268" s="143" t="s">
        <v>139</v>
      </c>
      <c r="AT268" s="143" t="s">
        <v>134</v>
      </c>
      <c r="AU268" s="143" t="s">
        <v>91</v>
      </c>
      <c r="AY268" s="17" t="s">
        <v>132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7" t="s">
        <v>89</v>
      </c>
      <c r="BK268" s="144">
        <f>ROUND(I268*H268,2)</f>
        <v>0</v>
      </c>
      <c r="BL268" s="17" t="s">
        <v>139</v>
      </c>
      <c r="BM268" s="143" t="s">
        <v>813</v>
      </c>
    </row>
    <row r="269" spans="2:65" s="13" customFormat="1">
      <c r="B269" s="156"/>
      <c r="D269" s="146" t="s">
        <v>141</v>
      </c>
      <c r="E269" s="157" t="s">
        <v>1</v>
      </c>
      <c r="F269" s="158" t="s">
        <v>814</v>
      </c>
      <c r="H269" s="157" t="s">
        <v>1</v>
      </c>
      <c r="I269" s="159"/>
      <c r="L269" s="156"/>
      <c r="M269" s="160"/>
      <c r="T269" s="161"/>
      <c r="AT269" s="157" t="s">
        <v>141</v>
      </c>
      <c r="AU269" s="157" t="s">
        <v>91</v>
      </c>
      <c r="AV269" s="13" t="s">
        <v>89</v>
      </c>
      <c r="AW269" s="13" t="s">
        <v>36</v>
      </c>
      <c r="AX269" s="13" t="s">
        <v>81</v>
      </c>
      <c r="AY269" s="157" t="s">
        <v>132</v>
      </c>
    </row>
    <row r="270" spans="2:65" s="12" customFormat="1">
      <c r="B270" s="145"/>
      <c r="D270" s="146" t="s">
        <v>141</v>
      </c>
      <c r="E270" s="147" t="s">
        <v>1</v>
      </c>
      <c r="F270" s="148" t="s">
        <v>815</v>
      </c>
      <c r="H270" s="149">
        <v>0.60299999999999998</v>
      </c>
      <c r="I270" s="150"/>
      <c r="L270" s="145"/>
      <c r="M270" s="151"/>
      <c r="T270" s="152"/>
      <c r="AT270" s="147" t="s">
        <v>141</v>
      </c>
      <c r="AU270" s="147" t="s">
        <v>91</v>
      </c>
      <c r="AV270" s="12" t="s">
        <v>91</v>
      </c>
      <c r="AW270" s="12" t="s">
        <v>36</v>
      </c>
      <c r="AX270" s="12" t="s">
        <v>89</v>
      </c>
      <c r="AY270" s="147" t="s">
        <v>132</v>
      </c>
    </row>
    <row r="271" spans="2:65" s="11" customFormat="1" ht="22.9" customHeight="1">
      <c r="B271" s="120"/>
      <c r="D271" s="121" t="s">
        <v>80</v>
      </c>
      <c r="E271" s="130" t="s">
        <v>168</v>
      </c>
      <c r="F271" s="130" t="s">
        <v>353</v>
      </c>
      <c r="I271" s="123"/>
      <c r="J271" s="131">
        <f>BK271</f>
        <v>0</v>
      </c>
      <c r="L271" s="120"/>
      <c r="M271" s="125"/>
      <c r="P271" s="126">
        <f>SUM(P272:P300)</f>
        <v>0</v>
      </c>
      <c r="R271" s="126">
        <f>SUM(R272:R300)</f>
        <v>0</v>
      </c>
      <c r="T271" s="127">
        <f>SUM(T272:T300)</f>
        <v>0</v>
      </c>
      <c r="AR271" s="121" t="s">
        <v>89</v>
      </c>
      <c r="AT271" s="128" t="s">
        <v>80</v>
      </c>
      <c r="AU271" s="128" t="s">
        <v>89</v>
      </c>
      <c r="AY271" s="121" t="s">
        <v>132</v>
      </c>
      <c r="BK271" s="129">
        <f>SUM(BK272:BK300)</f>
        <v>0</v>
      </c>
    </row>
    <row r="272" spans="2:65" s="1" customFormat="1" ht="33" customHeight="1">
      <c r="B272" s="32"/>
      <c r="C272" s="132" t="s">
        <v>330</v>
      </c>
      <c r="D272" s="132" t="s">
        <v>134</v>
      </c>
      <c r="E272" s="133" t="s">
        <v>355</v>
      </c>
      <c r="F272" s="134" t="s">
        <v>356</v>
      </c>
      <c r="G272" s="135" t="s">
        <v>137</v>
      </c>
      <c r="H272" s="136">
        <v>3.5529999999999999</v>
      </c>
      <c r="I272" s="137"/>
      <c r="J272" s="138">
        <f>ROUND(I272*H272,2)</f>
        <v>0</v>
      </c>
      <c r="K272" s="134" t="s">
        <v>138</v>
      </c>
      <c r="L272" s="32"/>
      <c r="M272" s="139" t="s">
        <v>1</v>
      </c>
      <c r="N272" s="140" t="s">
        <v>46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139</v>
      </c>
      <c r="AT272" s="143" t="s">
        <v>134</v>
      </c>
      <c r="AU272" s="143" t="s">
        <v>91</v>
      </c>
      <c r="AY272" s="17" t="s">
        <v>132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7" t="s">
        <v>89</v>
      </c>
      <c r="BK272" s="144">
        <f>ROUND(I272*H272,2)</f>
        <v>0</v>
      </c>
      <c r="BL272" s="17" t="s">
        <v>139</v>
      </c>
      <c r="BM272" s="143" t="s">
        <v>816</v>
      </c>
    </row>
    <row r="273" spans="2:65" s="13" customFormat="1">
      <c r="B273" s="156"/>
      <c r="D273" s="146" t="s">
        <v>141</v>
      </c>
      <c r="E273" s="157" t="s">
        <v>1</v>
      </c>
      <c r="F273" s="158" t="s">
        <v>735</v>
      </c>
      <c r="H273" s="157" t="s">
        <v>1</v>
      </c>
      <c r="I273" s="159"/>
      <c r="L273" s="156"/>
      <c r="M273" s="160"/>
      <c r="T273" s="161"/>
      <c r="AT273" s="157" t="s">
        <v>141</v>
      </c>
      <c r="AU273" s="157" t="s">
        <v>91</v>
      </c>
      <c r="AV273" s="13" t="s">
        <v>89</v>
      </c>
      <c r="AW273" s="13" t="s">
        <v>36</v>
      </c>
      <c r="AX273" s="13" t="s">
        <v>81</v>
      </c>
      <c r="AY273" s="157" t="s">
        <v>132</v>
      </c>
    </row>
    <row r="274" spans="2:65" s="13" customFormat="1">
      <c r="B274" s="156"/>
      <c r="D274" s="146" t="s">
        <v>141</v>
      </c>
      <c r="E274" s="157" t="s">
        <v>1</v>
      </c>
      <c r="F274" s="158" t="s">
        <v>149</v>
      </c>
      <c r="H274" s="157" t="s">
        <v>1</v>
      </c>
      <c r="I274" s="159"/>
      <c r="L274" s="156"/>
      <c r="M274" s="160"/>
      <c r="T274" s="161"/>
      <c r="AT274" s="157" t="s">
        <v>141</v>
      </c>
      <c r="AU274" s="157" t="s">
        <v>91</v>
      </c>
      <c r="AV274" s="13" t="s">
        <v>89</v>
      </c>
      <c r="AW274" s="13" t="s">
        <v>36</v>
      </c>
      <c r="AX274" s="13" t="s">
        <v>81</v>
      </c>
      <c r="AY274" s="157" t="s">
        <v>132</v>
      </c>
    </row>
    <row r="275" spans="2:65" s="13" customFormat="1">
      <c r="B275" s="156"/>
      <c r="D275" s="146" t="s">
        <v>141</v>
      </c>
      <c r="E275" s="157" t="s">
        <v>1</v>
      </c>
      <c r="F275" s="158" t="s">
        <v>739</v>
      </c>
      <c r="H275" s="157" t="s">
        <v>1</v>
      </c>
      <c r="I275" s="159"/>
      <c r="L275" s="156"/>
      <c r="M275" s="160"/>
      <c r="T275" s="161"/>
      <c r="AT275" s="157" t="s">
        <v>141</v>
      </c>
      <c r="AU275" s="157" t="s">
        <v>91</v>
      </c>
      <c r="AV275" s="13" t="s">
        <v>89</v>
      </c>
      <c r="AW275" s="13" t="s">
        <v>36</v>
      </c>
      <c r="AX275" s="13" t="s">
        <v>81</v>
      </c>
      <c r="AY275" s="157" t="s">
        <v>132</v>
      </c>
    </row>
    <row r="276" spans="2:65" s="12" customFormat="1">
      <c r="B276" s="145"/>
      <c r="D276" s="146" t="s">
        <v>141</v>
      </c>
      <c r="E276" s="147" t="s">
        <v>1</v>
      </c>
      <c r="F276" s="148" t="s">
        <v>736</v>
      </c>
      <c r="H276" s="149">
        <v>3.5529999999999999</v>
      </c>
      <c r="I276" s="150"/>
      <c r="L276" s="145"/>
      <c r="M276" s="151"/>
      <c r="T276" s="152"/>
      <c r="AT276" s="147" t="s">
        <v>141</v>
      </c>
      <c r="AU276" s="147" t="s">
        <v>91</v>
      </c>
      <c r="AV276" s="12" t="s">
        <v>91</v>
      </c>
      <c r="AW276" s="12" t="s">
        <v>36</v>
      </c>
      <c r="AX276" s="12" t="s">
        <v>81</v>
      </c>
      <c r="AY276" s="147" t="s">
        <v>132</v>
      </c>
    </row>
    <row r="277" spans="2:65" s="14" customFormat="1">
      <c r="B277" s="162"/>
      <c r="D277" s="146" t="s">
        <v>141</v>
      </c>
      <c r="E277" s="163" t="s">
        <v>1</v>
      </c>
      <c r="F277" s="164" t="s">
        <v>153</v>
      </c>
      <c r="H277" s="165">
        <v>3.5529999999999999</v>
      </c>
      <c r="I277" s="166"/>
      <c r="L277" s="162"/>
      <c r="M277" s="167"/>
      <c r="T277" s="168"/>
      <c r="AT277" s="163" t="s">
        <v>141</v>
      </c>
      <c r="AU277" s="163" t="s">
        <v>91</v>
      </c>
      <c r="AV277" s="14" t="s">
        <v>139</v>
      </c>
      <c r="AW277" s="14" t="s">
        <v>36</v>
      </c>
      <c r="AX277" s="14" t="s">
        <v>89</v>
      </c>
      <c r="AY277" s="163" t="s">
        <v>132</v>
      </c>
    </row>
    <row r="278" spans="2:65" s="1" customFormat="1" ht="33" customHeight="1">
      <c r="B278" s="32"/>
      <c r="C278" s="132" t="s">
        <v>336</v>
      </c>
      <c r="D278" s="132" t="s">
        <v>134</v>
      </c>
      <c r="E278" s="133" t="s">
        <v>359</v>
      </c>
      <c r="F278" s="134" t="s">
        <v>360</v>
      </c>
      <c r="G278" s="135" t="s">
        <v>137</v>
      </c>
      <c r="H278" s="136">
        <v>3.5529999999999999</v>
      </c>
      <c r="I278" s="137"/>
      <c r="J278" s="138">
        <f>ROUND(I278*H278,2)</f>
        <v>0</v>
      </c>
      <c r="K278" s="134" t="s">
        <v>138</v>
      </c>
      <c r="L278" s="32"/>
      <c r="M278" s="139" t="s">
        <v>1</v>
      </c>
      <c r="N278" s="140" t="s">
        <v>46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139</v>
      </c>
      <c r="AT278" s="143" t="s">
        <v>134</v>
      </c>
      <c r="AU278" s="143" t="s">
        <v>91</v>
      </c>
      <c r="AY278" s="17" t="s">
        <v>132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7" t="s">
        <v>89</v>
      </c>
      <c r="BK278" s="144">
        <f>ROUND(I278*H278,2)</f>
        <v>0</v>
      </c>
      <c r="BL278" s="17" t="s">
        <v>139</v>
      </c>
      <c r="BM278" s="143" t="s">
        <v>817</v>
      </c>
    </row>
    <row r="279" spans="2:65" s="13" customFormat="1">
      <c r="B279" s="156"/>
      <c r="D279" s="146" t="s">
        <v>141</v>
      </c>
      <c r="E279" s="157" t="s">
        <v>1</v>
      </c>
      <c r="F279" s="158" t="s">
        <v>158</v>
      </c>
      <c r="H279" s="157" t="s">
        <v>1</v>
      </c>
      <c r="I279" s="159"/>
      <c r="L279" s="156"/>
      <c r="M279" s="160"/>
      <c r="T279" s="161"/>
      <c r="AT279" s="157" t="s">
        <v>141</v>
      </c>
      <c r="AU279" s="157" t="s">
        <v>91</v>
      </c>
      <c r="AV279" s="13" t="s">
        <v>89</v>
      </c>
      <c r="AW279" s="13" t="s">
        <v>36</v>
      </c>
      <c r="AX279" s="13" t="s">
        <v>81</v>
      </c>
      <c r="AY279" s="157" t="s">
        <v>132</v>
      </c>
    </row>
    <row r="280" spans="2:65" s="12" customFormat="1">
      <c r="B280" s="145"/>
      <c r="D280" s="146" t="s">
        <v>141</v>
      </c>
      <c r="E280" s="147" t="s">
        <v>1</v>
      </c>
      <c r="F280" s="148" t="s">
        <v>738</v>
      </c>
      <c r="H280" s="149">
        <v>3.5529999999999999</v>
      </c>
      <c r="I280" s="150"/>
      <c r="L280" s="145"/>
      <c r="M280" s="151"/>
      <c r="T280" s="152"/>
      <c r="AT280" s="147" t="s">
        <v>141</v>
      </c>
      <c r="AU280" s="147" t="s">
        <v>91</v>
      </c>
      <c r="AV280" s="12" t="s">
        <v>91</v>
      </c>
      <c r="AW280" s="12" t="s">
        <v>36</v>
      </c>
      <c r="AX280" s="12" t="s">
        <v>89</v>
      </c>
      <c r="AY280" s="147" t="s">
        <v>132</v>
      </c>
    </row>
    <row r="281" spans="2:65" s="1" customFormat="1" ht="49.15" customHeight="1">
      <c r="B281" s="32"/>
      <c r="C281" s="132" t="s">
        <v>341</v>
      </c>
      <c r="D281" s="132" t="s">
        <v>134</v>
      </c>
      <c r="E281" s="133" t="s">
        <v>363</v>
      </c>
      <c r="F281" s="134" t="s">
        <v>364</v>
      </c>
      <c r="G281" s="135" t="s">
        <v>137</v>
      </c>
      <c r="H281" s="136">
        <v>3.5529999999999999</v>
      </c>
      <c r="I281" s="137"/>
      <c r="J281" s="138">
        <f>ROUND(I281*H281,2)</f>
        <v>0</v>
      </c>
      <c r="K281" s="134" t="s">
        <v>138</v>
      </c>
      <c r="L281" s="32"/>
      <c r="M281" s="139" t="s">
        <v>1</v>
      </c>
      <c r="N281" s="140" t="s">
        <v>46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139</v>
      </c>
      <c r="AT281" s="143" t="s">
        <v>134</v>
      </c>
      <c r="AU281" s="143" t="s">
        <v>91</v>
      </c>
      <c r="AY281" s="17" t="s">
        <v>132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7" t="s">
        <v>89</v>
      </c>
      <c r="BK281" s="144">
        <f>ROUND(I281*H281,2)</f>
        <v>0</v>
      </c>
      <c r="BL281" s="17" t="s">
        <v>139</v>
      </c>
      <c r="BM281" s="143" t="s">
        <v>818</v>
      </c>
    </row>
    <row r="282" spans="2:65" s="13" customFormat="1">
      <c r="B282" s="156"/>
      <c r="D282" s="146" t="s">
        <v>141</v>
      </c>
      <c r="E282" s="157" t="s">
        <v>1</v>
      </c>
      <c r="F282" s="158" t="s">
        <v>735</v>
      </c>
      <c r="H282" s="157" t="s">
        <v>1</v>
      </c>
      <c r="I282" s="159"/>
      <c r="L282" s="156"/>
      <c r="M282" s="160"/>
      <c r="T282" s="161"/>
      <c r="AT282" s="157" t="s">
        <v>141</v>
      </c>
      <c r="AU282" s="157" t="s">
        <v>91</v>
      </c>
      <c r="AV282" s="13" t="s">
        <v>89</v>
      </c>
      <c r="AW282" s="13" t="s">
        <v>36</v>
      </c>
      <c r="AX282" s="13" t="s">
        <v>81</v>
      </c>
      <c r="AY282" s="157" t="s">
        <v>132</v>
      </c>
    </row>
    <row r="283" spans="2:65" s="13" customFormat="1">
      <c r="B283" s="156"/>
      <c r="D283" s="146" t="s">
        <v>141</v>
      </c>
      <c r="E283" s="157" t="s">
        <v>1</v>
      </c>
      <c r="F283" s="158" t="s">
        <v>149</v>
      </c>
      <c r="H283" s="157" t="s">
        <v>1</v>
      </c>
      <c r="I283" s="159"/>
      <c r="L283" s="156"/>
      <c r="M283" s="160"/>
      <c r="T283" s="161"/>
      <c r="AT283" s="157" t="s">
        <v>141</v>
      </c>
      <c r="AU283" s="157" t="s">
        <v>91</v>
      </c>
      <c r="AV283" s="13" t="s">
        <v>89</v>
      </c>
      <c r="AW283" s="13" t="s">
        <v>36</v>
      </c>
      <c r="AX283" s="13" t="s">
        <v>81</v>
      </c>
      <c r="AY283" s="157" t="s">
        <v>132</v>
      </c>
    </row>
    <row r="284" spans="2:65" s="12" customFormat="1">
      <c r="B284" s="145"/>
      <c r="D284" s="146" t="s">
        <v>141</v>
      </c>
      <c r="E284" s="147" t="s">
        <v>1</v>
      </c>
      <c r="F284" s="148" t="s">
        <v>738</v>
      </c>
      <c r="H284" s="149">
        <v>3.5529999999999999</v>
      </c>
      <c r="I284" s="150"/>
      <c r="L284" s="145"/>
      <c r="M284" s="151"/>
      <c r="T284" s="152"/>
      <c r="AT284" s="147" t="s">
        <v>141</v>
      </c>
      <c r="AU284" s="147" t="s">
        <v>91</v>
      </c>
      <c r="AV284" s="12" t="s">
        <v>91</v>
      </c>
      <c r="AW284" s="12" t="s">
        <v>36</v>
      </c>
      <c r="AX284" s="12" t="s">
        <v>89</v>
      </c>
      <c r="AY284" s="147" t="s">
        <v>132</v>
      </c>
    </row>
    <row r="285" spans="2:65" s="1" customFormat="1" ht="37.9" customHeight="1">
      <c r="B285" s="32"/>
      <c r="C285" s="132" t="s">
        <v>347</v>
      </c>
      <c r="D285" s="132" t="s">
        <v>134</v>
      </c>
      <c r="E285" s="133" t="s">
        <v>371</v>
      </c>
      <c r="F285" s="134" t="s">
        <v>372</v>
      </c>
      <c r="G285" s="135" t="s">
        <v>137</v>
      </c>
      <c r="H285" s="136">
        <v>3.5529999999999999</v>
      </c>
      <c r="I285" s="137"/>
      <c r="J285" s="138">
        <f>ROUND(I285*H285,2)</f>
        <v>0</v>
      </c>
      <c r="K285" s="134" t="s">
        <v>138</v>
      </c>
      <c r="L285" s="32"/>
      <c r="M285" s="139" t="s">
        <v>1</v>
      </c>
      <c r="N285" s="140" t="s">
        <v>46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139</v>
      </c>
      <c r="AT285" s="143" t="s">
        <v>134</v>
      </c>
      <c r="AU285" s="143" t="s">
        <v>91</v>
      </c>
      <c r="AY285" s="17" t="s">
        <v>132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7" t="s">
        <v>89</v>
      </c>
      <c r="BK285" s="144">
        <f>ROUND(I285*H285,2)</f>
        <v>0</v>
      </c>
      <c r="BL285" s="17" t="s">
        <v>139</v>
      </c>
      <c r="BM285" s="143" t="s">
        <v>819</v>
      </c>
    </row>
    <row r="286" spans="2:65" s="13" customFormat="1">
      <c r="B286" s="156"/>
      <c r="D286" s="146" t="s">
        <v>141</v>
      </c>
      <c r="E286" s="157" t="s">
        <v>1</v>
      </c>
      <c r="F286" s="158" t="s">
        <v>735</v>
      </c>
      <c r="H286" s="157" t="s">
        <v>1</v>
      </c>
      <c r="I286" s="159"/>
      <c r="L286" s="156"/>
      <c r="M286" s="160"/>
      <c r="T286" s="161"/>
      <c r="AT286" s="157" t="s">
        <v>141</v>
      </c>
      <c r="AU286" s="157" t="s">
        <v>91</v>
      </c>
      <c r="AV286" s="13" t="s">
        <v>89</v>
      </c>
      <c r="AW286" s="13" t="s">
        <v>36</v>
      </c>
      <c r="AX286" s="13" t="s">
        <v>81</v>
      </c>
      <c r="AY286" s="157" t="s">
        <v>132</v>
      </c>
    </row>
    <row r="287" spans="2:65" s="13" customFormat="1">
      <c r="B287" s="156"/>
      <c r="D287" s="146" t="s">
        <v>141</v>
      </c>
      <c r="E287" s="157" t="s">
        <v>1</v>
      </c>
      <c r="F287" s="158" t="s">
        <v>149</v>
      </c>
      <c r="H287" s="157" t="s">
        <v>1</v>
      </c>
      <c r="I287" s="159"/>
      <c r="L287" s="156"/>
      <c r="M287" s="160"/>
      <c r="T287" s="161"/>
      <c r="AT287" s="157" t="s">
        <v>141</v>
      </c>
      <c r="AU287" s="157" t="s">
        <v>91</v>
      </c>
      <c r="AV287" s="13" t="s">
        <v>89</v>
      </c>
      <c r="AW287" s="13" t="s">
        <v>36</v>
      </c>
      <c r="AX287" s="13" t="s">
        <v>81</v>
      </c>
      <c r="AY287" s="157" t="s">
        <v>132</v>
      </c>
    </row>
    <row r="288" spans="2:65" s="12" customFormat="1">
      <c r="B288" s="145"/>
      <c r="D288" s="146" t="s">
        <v>141</v>
      </c>
      <c r="E288" s="147" t="s">
        <v>1</v>
      </c>
      <c r="F288" s="148" t="s">
        <v>738</v>
      </c>
      <c r="H288" s="149">
        <v>3.5529999999999999</v>
      </c>
      <c r="I288" s="150"/>
      <c r="L288" s="145"/>
      <c r="M288" s="151"/>
      <c r="T288" s="152"/>
      <c r="AT288" s="147" t="s">
        <v>141</v>
      </c>
      <c r="AU288" s="147" t="s">
        <v>91</v>
      </c>
      <c r="AV288" s="12" t="s">
        <v>91</v>
      </c>
      <c r="AW288" s="12" t="s">
        <v>36</v>
      </c>
      <c r="AX288" s="12" t="s">
        <v>89</v>
      </c>
      <c r="AY288" s="147" t="s">
        <v>132</v>
      </c>
    </row>
    <row r="289" spans="2:65" s="1" customFormat="1" ht="24.2" customHeight="1">
      <c r="B289" s="32"/>
      <c r="C289" s="132" t="s">
        <v>354</v>
      </c>
      <c r="D289" s="132" t="s">
        <v>134</v>
      </c>
      <c r="E289" s="133" t="s">
        <v>375</v>
      </c>
      <c r="F289" s="134" t="s">
        <v>376</v>
      </c>
      <c r="G289" s="135" t="s">
        <v>137</v>
      </c>
      <c r="H289" s="136">
        <v>3.5529999999999999</v>
      </c>
      <c r="I289" s="137"/>
      <c r="J289" s="138">
        <f>ROUND(I289*H289,2)</f>
        <v>0</v>
      </c>
      <c r="K289" s="134" t="s">
        <v>138</v>
      </c>
      <c r="L289" s="32"/>
      <c r="M289" s="139" t="s">
        <v>1</v>
      </c>
      <c r="N289" s="140" t="s">
        <v>46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139</v>
      </c>
      <c r="AT289" s="143" t="s">
        <v>134</v>
      </c>
      <c r="AU289" s="143" t="s">
        <v>91</v>
      </c>
      <c r="AY289" s="17" t="s">
        <v>132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7" t="s">
        <v>89</v>
      </c>
      <c r="BK289" s="144">
        <f>ROUND(I289*H289,2)</f>
        <v>0</v>
      </c>
      <c r="BL289" s="17" t="s">
        <v>139</v>
      </c>
      <c r="BM289" s="143" t="s">
        <v>820</v>
      </c>
    </row>
    <row r="290" spans="2:65" s="13" customFormat="1">
      <c r="B290" s="156"/>
      <c r="D290" s="146" t="s">
        <v>141</v>
      </c>
      <c r="E290" s="157" t="s">
        <v>1</v>
      </c>
      <c r="F290" s="158" t="s">
        <v>735</v>
      </c>
      <c r="H290" s="157" t="s">
        <v>1</v>
      </c>
      <c r="I290" s="159"/>
      <c r="L290" s="156"/>
      <c r="M290" s="160"/>
      <c r="T290" s="161"/>
      <c r="AT290" s="157" t="s">
        <v>141</v>
      </c>
      <c r="AU290" s="157" t="s">
        <v>91</v>
      </c>
      <c r="AV290" s="13" t="s">
        <v>89</v>
      </c>
      <c r="AW290" s="13" t="s">
        <v>36</v>
      </c>
      <c r="AX290" s="13" t="s">
        <v>81</v>
      </c>
      <c r="AY290" s="157" t="s">
        <v>132</v>
      </c>
    </row>
    <row r="291" spans="2:65" s="13" customFormat="1">
      <c r="B291" s="156"/>
      <c r="D291" s="146" t="s">
        <v>141</v>
      </c>
      <c r="E291" s="157" t="s">
        <v>1</v>
      </c>
      <c r="F291" s="158" t="s">
        <v>149</v>
      </c>
      <c r="H291" s="157" t="s">
        <v>1</v>
      </c>
      <c r="I291" s="159"/>
      <c r="L291" s="156"/>
      <c r="M291" s="160"/>
      <c r="T291" s="161"/>
      <c r="AT291" s="157" t="s">
        <v>141</v>
      </c>
      <c r="AU291" s="157" t="s">
        <v>91</v>
      </c>
      <c r="AV291" s="13" t="s">
        <v>89</v>
      </c>
      <c r="AW291" s="13" t="s">
        <v>36</v>
      </c>
      <c r="AX291" s="13" t="s">
        <v>81</v>
      </c>
      <c r="AY291" s="157" t="s">
        <v>132</v>
      </c>
    </row>
    <row r="292" spans="2:65" s="12" customFormat="1">
      <c r="B292" s="145"/>
      <c r="D292" s="146" t="s">
        <v>141</v>
      </c>
      <c r="E292" s="147" t="s">
        <v>1</v>
      </c>
      <c r="F292" s="148" t="s">
        <v>738</v>
      </c>
      <c r="H292" s="149">
        <v>3.5529999999999999</v>
      </c>
      <c r="I292" s="150"/>
      <c r="L292" s="145"/>
      <c r="M292" s="151"/>
      <c r="T292" s="152"/>
      <c r="AT292" s="147" t="s">
        <v>141</v>
      </c>
      <c r="AU292" s="147" t="s">
        <v>91</v>
      </c>
      <c r="AV292" s="12" t="s">
        <v>91</v>
      </c>
      <c r="AW292" s="12" t="s">
        <v>36</v>
      </c>
      <c r="AX292" s="12" t="s">
        <v>89</v>
      </c>
      <c r="AY292" s="147" t="s">
        <v>132</v>
      </c>
    </row>
    <row r="293" spans="2:65" s="1" customFormat="1" ht="24.2" customHeight="1">
      <c r="B293" s="32"/>
      <c r="C293" s="132" t="s">
        <v>358</v>
      </c>
      <c r="D293" s="132" t="s">
        <v>134</v>
      </c>
      <c r="E293" s="133" t="s">
        <v>379</v>
      </c>
      <c r="F293" s="134" t="s">
        <v>380</v>
      </c>
      <c r="G293" s="135" t="s">
        <v>137</v>
      </c>
      <c r="H293" s="136">
        <v>4.8449999999999998</v>
      </c>
      <c r="I293" s="137"/>
      <c r="J293" s="138">
        <f>ROUND(I293*H293,2)</f>
        <v>0</v>
      </c>
      <c r="K293" s="134" t="s">
        <v>138</v>
      </c>
      <c r="L293" s="32"/>
      <c r="M293" s="139" t="s">
        <v>1</v>
      </c>
      <c r="N293" s="140" t="s">
        <v>46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139</v>
      </c>
      <c r="AT293" s="143" t="s">
        <v>134</v>
      </c>
      <c r="AU293" s="143" t="s">
        <v>91</v>
      </c>
      <c r="AY293" s="17" t="s">
        <v>132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7" t="s">
        <v>89</v>
      </c>
      <c r="BK293" s="144">
        <f>ROUND(I293*H293,2)</f>
        <v>0</v>
      </c>
      <c r="BL293" s="17" t="s">
        <v>139</v>
      </c>
      <c r="BM293" s="143" t="s">
        <v>821</v>
      </c>
    </row>
    <row r="294" spans="2:65" s="13" customFormat="1">
      <c r="B294" s="156"/>
      <c r="D294" s="146" t="s">
        <v>141</v>
      </c>
      <c r="E294" s="157" t="s">
        <v>1</v>
      </c>
      <c r="F294" s="158" t="s">
        <v>735</v>
      </c>
      <c r="H294" s="157" t="s">
        <v>1</v>
      </c>
      <c r="I294" s="159"/>
      <c r="L294" s="156"/>
      <c r="M294" s="160"/>
      <c r="T294" s="161"/>
      <c r="AT294" s="157" t="s">
        <v>141</v>
      </c>
      <c r="AU294" s="157" t="s">
        <v>91</v>
      </c>
      <c r="AV294" s="13" t="s">
        <v>89</v>
      </c>
      <c r="AW294" s="13" t="s">
        <v>36</v>
      </c>
      <c r="AX294" s="13" t="s">
        <v>81</v>
      </c>
      <c r="AY294" s="157" t="s">
        <v>132</v>
      </c>
    </row>
    <row r="295" spans="2:65" s="13" customFormat="1">
      <c r="B295" s="156"/>
      <c r="D295" s="146" t="s">
        <v>141</v>
      </c>
      <c r="E295" s="157" t="s">
        <v>1</v>
      </c>
      <c r="F295" s="158" t="s">
        <v>149</v>
      </c>
      <c r="H295" s="157" t="s">
        <v>1</v>
      </c>
      <c r="I295" s="159"/>
      <c r="L295" s="156"/>
      <c r="M295" s="160"/>
      <c r="T295" s="161"/>
      <c r="AT295" s="157" t="s">
        <v>141</v>
      </c>
      <c r="AU295" s="157" t="s">
        <v>91</v>
      </c>
      <c r="AV295" s="13" t="s">
        <v>89</v>
      </c>
      <c r="AW295" s="13" t="s">
        <v>36</v>
      </c>
      <c r="AX295" s="13" t="s">
        <v>81</v>
      </c>
      <c r="AY295" s="157" t="s">
        <v>132</v>
      </c>
    </row>
    <row r="296" spans="2:65" s="12" customFormat="1">
      <c r="B296" s="145"/>
      <c r="D296" s="146" t="s">
        <v>141</v>
      </c>
      <c r="E296" s="147" t="s">
        <v>1</v>
      </c>
      <c r="F296" s="148" t="s">
        <v>745</v>
      </c>
      <c r="H296" s="149">
        <v>4.8449999999999998</v>
      </c>
      <c r="I296" s="150"/>
      <c r="L296" s="145"/>
      <c r="M296" s="151"/>
      <c r="T296" s="152"/>
      <c r="AT296" s="147" t="s">
        <v>141</v>
      </c>
      <c r="AU296" s="147" t="s">
        <v>91</v>
      </c>
      <c r="AV296" s="12" t="s">
        <v>91</v>
      </c>
      <c r="AW296" s="12" t="s">
        <v>36</v>
      </c>
      <c r="AX296" s="12" t="s">
        <v>89</v>
      </c>
      <c r="AY296" s="147" t="s">
        <v>132</v>
      </c>
    </row>
    <row r="297" spans="2:65" s="1" customFormat="1" ht="44.25" customHeight="1">
      <c r="B297" s="32"/>
      <c r="C297" s="132" t="s">
        <v>362</v>
      </c>
      <c r="D297" s="132" t="s">
        <v>134</v>
      </c>
      <c r="E297" s="133" t="s">
        <v>384</v>
      </c>
      <c r="F297" s="134" t="s">
        <v>385</v>
      </c>
      <c r="G297" s="135" t="s">
        <v>137</v>
      </c>
      <c r="H297" s="136">
        <v>4.8449999999999998</v>
      </c>
      <c r="I297" s="137"/>
      <c r="J297" s="138">
        <f>ROUND(I297*H297,2)</f>
        <v>0</v>
      </c>
      <c r="K297" s="134" t="s">
        <v>138</v>
      </c>
      <c r="L297" s="32"/>
      <c r="M297" s="139" t="s">
        <v>1</v>
      </c>
      <c r="N297" s="140" t="s">
        <v>46</v>
      </c>
      <c r="P297" s="141">
        <f>O297*H297</f>
        <v>0</v>
      </c>
      <c r="Q297" s="141">
        <v>0</v>
      </c>
      <c r="R297" s="141">
        <f>Q297*H297</f>
        <v>0</v>
      </c>
      <c r="S297" s="141">
        <v>0</v>
      </c>
      <c r="T297" s="142">
        <f>S297*H297</f>
        <v>0</v>
      </c>
      <c r="AR297" s="143" t="s">
        <v>139</v>
      </c>
      <c r="AT297" s="143" t="s">
        <v>134</v>
      </c>
      <c r="AU297" s="143" t="s">
        <v>91</v>
      </c>
      <c r="AY297" s="17" t="s">
        <v>132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7" t="s">
        <v>89</v>
      </c>
      <c r="BK297" s="144">
        <f>ROUND(I297*H297,2)</f>
        <v>0</v>
      </c>
      <c r="BL297" s="17" t="s">
        <v>139</v>
      </c>
      <c r="BM297" s="143" t="s">
        <v>822</v>
      </c>
    </row>
    <row r="298" spans="2:65" s="13" customFormat="1">
      <c r="B298" s="156"/>
      <c r="D298" s="146" t="s">
        <v>141</v>
      </c>
      <c r="E298" s="157" t="s">
        <v>1</v>
      </c>
      <c r="F298" s="158" t="s">
        <v>735</v>
      </c>
      <c r="H298" s="157" t="s">
        <v>1</v>
      </c>
      <c r="I298" s="159"/>
      <c r="L298" s="156"/>
      <c r="M298" s="160"/>
      <c r="T298" s="161"/>
      <c r="AT298" s="157" t="s">
        <v>141</v>
      </c>
      <c r="AU298" s="157" t="s">
        <v>91</v>
      </c>
      <c r="AV298" s="13" t="s">
        <v>89</v>
      </c>
      <c r="AW298" s="13" t="s">
        <v>36</v>
      </c>
      <c r="AX298" s="13" t="s">
        <v>81</v>
      </c>
      <c r="AY298" s="157" t="s">
        <v>132</v>
      </c>
    </row>
    <row r="299" spans="2:65" s="13" customFormat="1">
      <c r="B299" s="156"/>
      <c r="D299" s="146" t="s">
        <v>141</v>
      </c>
      <c r="E299" s="157" t="s">
        <v>1</v>
      </c>
      <c r="F299" s="158" t="s">
        <v>149</v>
      </c>
      <c r="H299" s="157" t="s">
        <v>1</v>
      </c>
      <c r="I299" s="159"/>
      <c r="L299" s="156"/>
      <c r="M299" s="160"/>
      <c r="T299" s="161"/>
      <c r="AT299" s="157" t="s">
        <v>141</v>
      </c>
      <c r="AU299" s="157" t="s">
        <v>91</v>
      </c>
      <c r="AV299" s="13" t="s">
        <v>89</v>
      </c>
      <c r="AW299" s="13" t="s">
        <v>36</v>
      </c>
      <c r="AX299" s="13" t="s">
        <v>81</v>
      </c>
      <c r="AY299" s="157" t="s">
        <v>132</v>
      </c>
    </row>
    <row r="300" spans="2:65" s="12" customFormat="1">
      <c r="B300" s="145"/>
      <c r="D300" s="146" t="s">
        <v>141</v>
      </c>
      <c r="E300" s="147" t="s">
        <v>1</v>
      </c>
      <c r="F300" s="148" t="s">
        <v>745</v>
      </c>
      <c r="H300" s="149">
        <v>4.8449999999999998</v>
      </c>
      <c r="I300" s="150"/>
      <c r="L300" s="145"/>
      <c r="M300" s="151"/>
      <c r="T300" s="152"/>
      <c r="AT300" s="147" t="s">
        <v>141</v>
      </c>
      <c r="AU300" s="147" t="s">
        <v>91</v>
      </c>
      <c r="AV300" s="12" t="s">
        <v>91</v>
      </c>
      <c r="AW300" s="12" t="s">
        <v>36</v>
      </c>
      <c r="AX300" s="12" t="s">
        <v>89</v>
      </c>
      <c r="AY300" s="147" t="s">
        <v>132</v>
      </c>
    </row>
    <row r="301" spans="2:65" s="11" customFormat="1" ht="22.9" customHeight="1">
      <c r="B301" s="120"/>
      <c r="D301" s="121" t="s">
        <v>80</v>
      </c>
      <c r="E301" s="130" t="s">
        <v>173</v>
      </c>
      <c r="F301" s="130" t="s">
        <v>823</v>
      </c>
      <c r="I301" s="123"/>
      <c r="J301" s="131">
        <f>BK301</f>
        <v>0</v>
      </c>
      <c r="L301" s="120"/>
      <c r="M301" s="125"/>
      <c r="P301" s="126">
        <f>SUM(P302:P304)</f>
        <v>0</v>
      </c>
      <c r="R301" s="126">
        <f>SUM(R302:R304)</f>
        <v>6.7228100000000013E-2</v>
      </c>
      <c r="T301" s="127">
        <f>SUM(T302:T304)</f>
        <v>0</v>
      </c>
      <c r="AR301" s="121" t="s">
        <v>89</v>
      </c>
      <c r="AT301" s="128" t="s">
        <v>80</v>
      </c>
      <c r="AU301" s="128" t="s">
        <v>89</v>
      </c>
      <c r="AY301" s="121" t="s">
        <v>132</v>
      </c>
      <c r="BK301" s="129">
        <f>SUM(BK302:BK304)</f>
        <v>0</v>
      </c>
    </row>
    <row r="302" spans="2:65" s="1" customFormat="1" ht="37.9" customHeight="1">
      <c r="B302" s="32"/>
      <c r="C302" s="132" t="s">
        <v>366</v>
      </c>
      <c r="D302" s="132" t="s">
        <v>134</v>
      </c>
      <c r="E302" s="133" t="s">
        <v>824</v>
      </c>
      <c r="F302" s="134" t="s">
        <v>825</v>
      </c>
      <c r="G302" s="135" t="s">
        <v>137</v>
      </c>
      <c r="H302" s="136">
        <v>6.2830000000000004</v>
      </c>
      <c r="I302" s="137"/>
      <c r="J302" s="138">
        <f>ROUND(I302*H302,2)</f>
        <v>0</v>
      </c>
      <c r="K302" s="134" t="s">
        <v>138</v>
      </c>
      <c r="L302" s="32"/>
      <c r="M302" s="139" t="s">
        <v>1</v>
      </c>
      <c r="N302" s="140" t="s">
        <v>46</v>
      </c>
      <c r="P302" s="141">
        <f>O302*H302</f>
        <v>0</v>
      </c>
      <c r="Q302" s="141">
        <v>8.0000000000000002E-3</v>
      </c>
      <c r="R302" s="141">
        <f>Q302*H302</f>
        <v>5.0264000000000003E-2</v>
      </c>
      <c r="S302" s="141">
        <v>0</v>
      </c>
      <c r="T302" s="142">
        <f>S302*H302</f>
        <v>0</v>
      </c>
      <c r="AR302" s="143" t="s">
        <v>139</v>
      </c>
      <c r="AT302" s="143" t="s">
        <v>134</v>
      </c>
      <c r="AU302" s="143" t="s">
        <v>91</v>
      </c>
      <c r="AY302" s="17" t="s">
        <v>132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7" t="s">
        <v>89</v>
      </c>
      <c r="BK302" s="144">
        <f>ROUND(I302*H302,2)</f>
        <v>0</v>
      </c>
      <c r="BL302" s="17" t="s">
        <v>139</v>
      </c>
      <c r="BM302" s="143" t="s">
        <v>826</v>
      </c>
    </row>
    <row r="303" spans="2:65" s="12" customFormat="1">
      <c r="B303" s="145"/>
      <c r="D303" s="146" t="s">
        <v>141</v>
      </c>
      <c r="E303" s="147" t="s">
        <v>1</v>
      </c>
      <c r="F303" s="148" t="s">
        <v>827</v>
      </c>
      <c r="H303" s="149">
        <v>6.2830000000000004</v>
      </c>
      <c r="I303" s="150"/>
      <c r="L303" s="145"/>
      <c r="M303" s="151"/>
      <c r="T303" s="152"/>
      <c r="AT303" s="147" t="s">
        <v>141</v>
      </c>
      <c r="AU303" s="147" t="s">
        <v>91</v>
      </c>
      <c r="AV303" s="12" t="s">
        <v>91</v>
      </c>
      <c r="AW303" s="12" t="s">
        <v>36</v>
      </c>
      <c r="AX303" s="12" t="s">
        <v>89</v>
      </c>
      <c r="AY303" s="147" t="s">
        <v>132</v>
      </c>
    </row>
    <row r="304" spans="2:65" s="1" customFormat="1" ht="49.15" customHeight="1">
      <c r="B304" s="32"/>
      <c r="C304" s="132" t="s">
        <v>370</v>
      </c>
      <c r="D304" s="132" t="s">
        <v>134</v>
      </c>
      <c r="E304" s="133" t="s">
        <v>828</v>
      </c>
      <c r="F304" s="134" t="s">
        <v>829</v>
      </c>
      <c r="G304" s="135" t="s">
        <v>137</v>
      </c>
      <c r="H304" s="136">
        <v>6.2830000000000004</v>
      </c>
      <c r="I304" s="137"/>
      <c r="J304" s="138">
        <f>ROUND(I304*H304,2)</f>
        <v>0</v>
      </c>
      <c r="K304" s="134" t="s">
        <v>138</v>
      </c>
      <c r="L304" s="32"/>
      <c r="M304" s="139" t="s">
        <v>1</v>
      </c>
      <c r="N304" s="140" t="s">
        <v>46</v>
      </c>
      <c r="P304" s="141">
        <f>O304*H304</f>
        <v>0</v>
      </c>
      <c r="Q304" s="141">
        <v>2.7000000000000001E-3</v>
      </c>
      <c r="R304" s="141">
        <f>Q304*H304</f>
        <v>1.6964100000000003E-2</v>
      </c>
      <c r="S304" s="141">
        <v>0</v>
      </c>
      <c r="T304" s="142">
        <f>S304*H304</f>
        <v>0</v>
      </c>
      <c r="AR304" s="143" t="s">
        <v>139</v>
      </c>
      <c r="AT304" s="143" t="s">
        <v>134</v>
      </c>
      <c r="AU304" s="143" t="s">
        <v>91</v>
      </c>
      <c r="AY304" s="17" t="s">
        <v>132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7" t="s">
        <v>89</v>
      </c>
      <c r="BK304" s="144">
        <f>ROUND(I304*H304,2)</f>
        <v>0</v>
      </c>
      <c r="BL304" s="17" t="s">
        <v>139</v>
      </c>
      <c r="BM304" s="143" t="s">
        <v>830</v>
      </c>
    </row>
    <row r="305" spans="2:65" s="11" customFormat="1" ht="22.9" customHeight="1">
      <c r="B305" s="120"/>
      <c r="D305" s="121" t="s">
        <v>80</v>
      </c>
      <c r="E305" s="130" t="s">
        <v>187</v>
      </c>
      <c r="F305" s="130" t="s">
        <v>398</v>
      </c>
      <c r="I305" s="123"/>
      <c r="J305" s="131">
        <f>BK305</f>
        <v>0</v>
      </c>
      <c r="L305" s="120"/>
      <c r="M305" s="125"/>
      <c r="P305" s="126">
        <f>SUM(P306:P332)</f>
        <v>0</v>
      </c>
      <c r="R305" s="126">
        <f>SUM(R306:R332)</f>
        <v>17.817121</v>
      </c>
      <c r="T305" s="127">
        <f>SUM(T306:T332)</f>
        <v>29.0014</v>
      </c>
      <c r="AR305" s="121" t="s">
        <v>89</v>
      </c>
      <c r="AT305" s="128" t="s">
        <v>80</v>
      </c>
      <c r="AU305" s="128" t="s">
        <v>89</v>
      </c>
      <c r="AY305" s="121" t="s">
        <v>132</v>
      </c>
      <c r="BK305" s="129">
        <f>SUM(BK306:BK332)</f>
        <v>0</v>
      </c>
    </row>
    <row r="306" spans="2:65" s="1" customFormat="1" ht="24.2" customHeight="1">
      <c r="B306" s="32"/>
      <c r="C306" s="132" t="s">
        <v>374</v>
      </c>
      <c r="D306" s="132" t="s">
        <v>134</v>
      </c>
      <c r="E306" s="133" t="s">
        <v>831</v>
      </c>
      <c r="F306" s="134" t="s">
        <v>832</v>
      </c>
      <c r="G306" s="135" t="s">
        <v>197</v>
      </c>
      <c r="H306" s="136">
        <v>80</v>
      </c>
      <c r="I306" s="137"/>
      <c r="J306" s="138">
        <f>ROUND(I306*H306,2)</f>
        <v>0</v>
      </c>
      <c r="K306" s="134" t="s">
        <v>138</v>
      </c>
      <c r="L306" s="32"/>
      <c r="M306" s="139" t="s">
        <v>1</v>
      </c>
      <c r="N306" s="140" t="s">
        <v>46</v>
      </c>
      <c r="P306" s="141">
        <f>O306*H306</f>
        <v>0</v>
      </c>
      <c r="Q306" s="141">
        <v>0</v>
      </c>
      <c r="R306" s="141">
        <f>Q306*H306</f>
        <v>0</v>
      </c>
      <c r="S306" s="141">
        <v>0.32</v>
      </c>
      <c r="T306" s="142">
        <f>S306*H306</f>
        <v>25.6</v>
      </c>
      <c r="AR306" s="143" t="s">
        <v>139</v>
      </c>
      <c r="AT306" s="143" t="s">
        <v>134</v>
      </c>
      <c r="AU306" s="143" t="s">
        <v>91</v>
      </c>
      <c r="AY306" s="17" t="s">
        <v>132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7" t="s">
        <v>89</v>
      </c>
      <c r="BK306" s="144">
        <f>ROUND(I306*H306,2)</f>
        <v>0</v>
      </c>
      <c r="BL306" s="17" t="s">
        <v>139</v>
      </c>
      <c r="BM306" s="143" t="s">
        <v>833</v>
      </c>
    </row>
    <row r="307" spans="2:65" s="1" customFormat="1" ht="37.9" customHeight="1">
      <c r="B307" s="32"/>
      <c r="C307" s="132" t="s">
        <v>378</v>
      </c>
      <c r="D307" s="132" t="s">
        <v>134</v>
      </c>
      <c r="E307" s="133" t="s">
        <v>834</v>
      </c>
      <c r="F307" s="134" t="s">
        <v>835</v>
      </c>
      <c r="G307" s="135" t="s">
        <v>197</v>
      </c>
      <c r="H307" s="136">
        <v>8</v>
      </c>
      <c r="I307" s="137"/>
      <c r="J307" s="138">
        <f>ROUND(I307*H307,2)</f>
        <v>0</v>
      </c>
      <c r="K307" s="134" t="s">
        <v>138</v>
      </c>
      <c r="L307" s="32"/>
      <c r="M307" s="139" t="s">
        <v>1</v>
      </c>
      <c r="N307" s="140" t="s">
        <v>46</v>
      </c>
      <c r="P307" s="141">
        <f>O307*H307</f>
        <v>0</v>
      </c>
      <c r="Q307" s="141">
        <v>3.0000000000000001E-5</v>
      </c>
      <c r="R307" s="141">
        <f>Q307*H307</f>
        <v>2.4000000000000001E-4</v>
      </c>
      <c r="S307" s="141">
        <v>0</v>
      </c>
      <c r="T307" s="142">
        <f>S307*H307</f>
        <v>0</v>
      </c>
      <c r="AR307" s="143" t="s">
        <v>139</v>
      </c>
      <c r="AT307" s="143" t="s">
        <v>134</v>
      </c>
      <c r="AU307" s="143" t="s">
        <v>91</v>
      </c>
      <c r="AY307" s="17" t="s">
        <v>132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7" t="s">
        <v>89</v>
      </c>
      <c r="BK307" s="144">
        <f>ROUND(I307*H307,2)</f>
        <v>0</v>
      </c>
      <c r="BL307" s="17" t="s">
        <v>139</v>
      </c>
      <c r="BM307" s="143" t="s">
        <v>836</v>
      </c>
    </row>
    <row r="308" spans="2:65" s="1" customFormat="1" ht="24.2" customHeight="1">
      <c r="B308" s="32"/>
      <c r="C308" s="176" t="s">
        <v>383</v>
      </c>
      <c r="D308" s="176" t="s">
        <v>283</v>
      </c>
      <c r="E308" s="177" t="s">
        <v>837</v>
      </c>
      <c r="F308" s="178" t="s">
        <v>838</v>
      </c>
      <c r="G308" s="179" t="s">
        <v>197</v>
      </c>
      <c r="H308" s="180">
        <v>8.1199999999999992</v>
      </c>
      <c r="I308" s="181"/>
      <c r="J308" s="182">
        <f>ROUND(I308*H308,2)</f>
        <v>0</v>
      </c>
      <c r="K308" s="178" t="s">
        <v>138</v>
      </c>
      <c r="L308" s="183"/>
      <c r="M308" s="184" t="s">
        <v>1</v>
      </c>
      <c r="N308" s="185" t="s">
        <v>46</v>
      </c>
      <c r="P308" s="141">
        <f>O308*H308</f>
        <v>0</v>
      </c>
      <c r="Q308" s="141">
        <v>2.4E-2</v>
      </c>
      <c r="R308" s="141">
        <f>Q308*H308</f>
        <v>0.19488</v>
      </c>
      <c r="S308" s="141">
        <v>0</v>
      </c>
      <c r="T308" s="142">
        <f>S308*H308</f>
        <v>0</v>
      </c>
      <c r="AR308" s="143" t="s">
        <v>187</v>
      </c>
      <c r="AT308" s="143" t="s">
        <v>283</v>
      </c>
      <c r="AU308" s="143" t="s">
        <v>91</v>
      </c>
      <c r="AY308" s="17" t="s">
        <v>132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7" t="s">
        <v>89</v>
      </c>
      <c r="BK308" s="144">
        <f>ROUND(I308*H308,2)</f>
        <v>0</v>
      </c>
      <c r="BL308" s="17" t="s">
        <v>139</v>
      </c>
      <c r="BM308" s="143" t="s">
        <v>839</v>
      </c>
    </row>
    <row r="309" spans="2:65" s="12" customFormat="1">
      <c r="B309" s="145"/>
      <c r="D309" s="146" t="s">
        <v>141</v>
      </c>
      <c r="F309" s="148" t="s">
        <v>840</v>
      </c>
      <c r="H309" s="149">
        <v>8.1199999999999992</v>
      </c>
      <c r="I309" s="150"/>
      <c r="L309" s="145"/>
      <c r="M309" s="151"/>
      <c r="T309" s="152"/>
      <c r="AT309" s="147" t="s">
        <v>141</v>
      </c>
      <c r="AU309" s="147" t="s">
        <v>91</v>
      </c>
      <c r="AV309" s="12" t="s">
        <v>91</v>
      </c>
      <c r="AW309" s="12" t="s">
        <v>4</v>
      </c>
      <c r="AX309" s="12" t="s">
        <v>89</v>
      </c>
      <c r="AY309" s="147" t="s">
        <v>132</v>
      </c>
    </row>
    <row r="310" spans="2:65" s="1" customFormat="1" ht="62.65" customHeight="1">
      <c r="B310" s="32"/>
      <c r="C310" s="132" t="s">
        <v>387</v>
      </c>
      <c r="D310" s="132" t="s">
        <v>134</v>
      </c>
      <c r="E310" s="133" t="s">
        <v>841</v>
      </c>
      <c r="F310" s="134" t="s">
        <v>842</v>
      </c>
      <c r="G310" s="135" t="s">
        <v>402</v>
      </c>
      <c r="H310" s="136">
        <v>8</v>
      </c>
      <c r="I310" s="137"/>
      <c r="J310" s="138">
        <f>ROUND(I310*H310,2)</f>
        <v>0</v>
      </c>
      <c r="K310" s="134" t="s">
        <v>138</v>
      </c>
      <c r="L310" s="32"/>
      <c r="M310" s="139" t="s">
        <v>1</v>
      </c>
      <c r="N310" s="140" t="s">
        <v>46</v>
      </c>
      <c r="P310" s="141">
        <f>O310*H310</f>
        <v>0</v>
      </c>
      <c r="Q310" s="141">
        <v>8.4999999999999995E-4</v>
      </c>
      <c r="R310" s="141">
        <f>Q310*H310</f>
        <v>6.7999999999999996E-3</v>
      </c>
      <c r="S310" s="141">
        <v>0</v>
      </c>
      <c r="T310" s="142">
        <f>S310*H310</f>
        <v>0</v>
      </c>
      <c r="AR310" s="143" t="s">
        <v>139</v>
      </c>
      <c r="AT310" s="143" t="s">
        <v>134</v>
      </c>
      <c r="AU310" s="143" t="s">
        <v>91</v>
      </c>
      <c r="AY310" s="17" t="s">
        <v>132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7" t="s">
        <v>89</v>
      </c>
      <c r="BK310" s="144">
        <f>ROUND(I310*H310,2)</f>
        <v>0</v>
      </c>
      <c r="BL310" s="17" t="s">
        <v>139</v>
      </c>
      <c r="BM310" s="143" t="s">
        <v>843</v>
      </c>
    </row>
    <row r="311" spans="2:65" s="1" customFormat="1" ht="37.9" customHeight="1">
      <c r="B311" s="32"/>
      <c r="C311" s="132" t="s">
        <v>392</v>
      </c>
      <c r="D311" s="132" t="s">
        <v>134</v>
      </c>
      <c r="E311" s="133" t="s">
        <v>844</v>
      </c>
      <c r="F311" s="134" t="s">
        <v>845</v>
      </c>
      <c r="G311" s="135" t="s">
        <v>197</v>
      </c>
      <c r="H311" s="136">
        <v>1.5</v>
      </c>
      <c r="I311" s="137"/>
      <c r="J311" s="138">
        <f>ROUND(I311*H311,2)</f>
        <v>0</v>
      </c>
      <c r="K311" s="134" t="s">
        <v>138</v>
      </c>
      <c r="L311" s="32"/>
      <c r="M311" s="139" t="s">
        <v>1</v>
      </c>
      <c r="N311" s="140" t="s">
        <v>46</v>
      </c>
      <c r="P311" s="141">
        <f>O311*H311</f>
        <v>0</v>
      </c>
      <c r="Q311" s="141">
        <v>4.0000000000000003E-5</v>
      </c>
      <c r="R311" s="141">
        <f>Q311*H311</f>
        <v>6.0000000000000008E-5</v>
      </c>
      <c r="S311" s="141">
        <v>0</v>
      </c>
      <c r="T311" s="142">
        <f>S311*H311</f>
        <v>0</v>
      </c>
      <c r="AR311" s="143" t="s">
        <v>139</v>
      </c>
      <c r="AT311" s="143" t="s">
        <v>134</v>
      </c>
      <c r="AU311" s="143" t="s">
        <v>91</v>
      </c>
      <c r="AY311" s="17" t="s">
        <v>132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7" t="s">
        <v>89</v>
      </c>
      <c r="BK311" s="144">
        <f>ROUND(I311*H311,2)</f>
        <v>0</v>
      </c>
      <c r="BL311" s="17" t="s">
        <v>139</v>
      </c>
      <c r="BM311" s="143" t="s">
        <v>846</v>
      </c>
    </row>
    <row r="312" spans="2:65" s="1" customFormat="1" ht="24.2" customHeight="1">
      <c r="B312" s="32"/>
      <c r="C312" s="176" t="s">
        <v>399</v>
      </c>
      <c r="D312" s="176" t="s">
        <v>283</v>
      </c>
      <c r="E312" s="177" t="s">
        <v>847</v>
      </c>
      <c r="F312" s="178" t="s">
        <v>848</v>
      </c>
      <c r="G312" s="179" t="s">
        <v>197</v>
      </c>
      <c r="H312" s="180">
        <v>1.5229999999999999</v>
      </c>
      <c r="I312" s="181"/>
      <c r="J312" s="182">
        <f>ROUND(I312*H312,2)</f>
        <v>0</v>
      </c>
      <c r="K312" s="178" t="s">
        <v>138</v>
      </c>
      <c r="L312" s="183"/>
      <c r="M312" s="184" t="s">
        <v>1</v>
      </c>
      <c r="N312" s="185" t="s">
        <v>46</v>
      </c>
      <c r="P312" s="141">
        <f>O312*H312</f>
        <v>0</v>
      </c>
      <c r="Q312" s="141">
        <v>3.6999999999999998E-2</v>
      </c>
      <c r="R312" s="141">
        <f>Q312*H312</f>
        <v>5.6350999999999991E-2</v>
      </c>
      <c r="S312" s="141">
        <v>0</v>
      </c>
      <c r="T312" s="142">
        <f>S312*H312</f>
        <v>0</v>
      </c>
      <c r="AR312" s="143" t="s">
        <v>187</v>
      </c>
      <c r="AT312" s="143" t="s">
        <v>283</v>
      </c>
      <c r="AU312" s="143" t="s">
        <v>91</v>
      </c>
      <c r="AY312" s="17" t="s">
        <v>132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7" t="s">
        <v>89</v>
      </c>
      <c r="BK312" s="144">
        <f>ROUND(I312*H312,2)</f>
        <v>0</v>
      </c>
      <c r="BL312" s="17" t="s">
        <v>139</v>
      </c>
      <c r="BM312" s="143" t="s">
        <v>849</v>
      </c>
    </row>
    <row r="313" spans="2:65" s="12" customFormat="1">
      <c r="B313" s="145"/>
      <c r="D313" s="146" t="s">
        <v>141</v>
      </c>
      <c r="F313" s="148" t="s">
        <v>850</v>
      </c>
      <c r="H313" s="149">
        <v>1.5229999999999999</v>
      </c>
      <c r="I313" s="150"/>
      <c r="L313" s="145"/>
      <c r="M313" s="151"/>
      <c r="T313" s="152"/>
      <c r="AT313" s="147" t="s">
        <v>141</v>
      </c>
      <c r="AU313" s="147" t="s">
        <v>91</v>
      </c>
      <c r="AV313" s="12" t="s">
        <v>91</v>
      </c>
      <c r="AW313" s="12" t="s">
        <v>4</v>
      </c>
      <c r="AX313" s="12" t="s">
        <v>89</v>
      </c>
      <c r="AY313" s="147" t="s">
        <v>132</v>
      </c>
    </row>
    <row r="314" spans="2:65" s="1" customFormat="1" ht="37.9" customHeight="1">
      <c r="B314" s="32"/>
      <c r="C314" s="132" t="s">
        <v>404</v>
      </c>
      <c r="D314" s="132" t="s">
        <v>134</v>
      </c>
      <c r="E314" s="133" t="s">
        <v>851</v>
      </c>
      <c r="F314" s="134" t="s">
        <v>852</v>
      </c>
      <c r="G314" s="135" t="s">
        <v>197</v>
      </c>
      <c r="H314" s="136">
        <v>80</v>
      </c>
      <c r="I314" s="137"/>
      <c r="J314" s="138">
        <f>ROUND(I314*H314,2)</f>
        <v>0</v>
      </c>
      <c r="K314" s="134" t="s">
        <v>138</v>
      </c>
      <c r="L314" s="32"/>
      <c r="M314" s="139" t="s">
        <v>1</v>
      </c>
      <c r="N314" s="140" t="s">
        <v>46</v>
      </c>
      <c r="P314" s="141">
        <f>O314*H314</f>
        <v>0</v>
      </c>
      <c r="Q314" s="141">
        <v>8.0000000000000007E-5</v>
      </c>
      <c r="R314" s="141">
        <f>Q314*H314</f>
        <v>6.4000000000000003E-3</v>
      </c>
      <c r="S314" s="141">
        <v>0</v>
      </c>
      <c r="T314" s="142">
        <f>S314*H314</f>
        <v>0</v>
      </c>
      <c r="AR314" s="143" t="s">
        <v>139</v>
      </c>
      <c r="AT314" s="143" t="s">
        <v>134</v>
      </c>
      <c r="AU314" s="143" t="s">
        <v>91</v>
      </c>
      <c r="AY314" s="17" t="s">
        <v>132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7" t="s">
        <v>89</v>
      </c>
      <c r="BK314" s="144">
        <f>ROUND(I314*H314,2)</f>
        <v>0</v>
      </c>
      <c r="BL314" s="17" t="s">
        <v>139</v>
      </c>
      <c r="BM314" s="143" t="s">
        <v>853</v>
      </c>
    </row>
    <row r="315" spans="2:65" s="1" customFormat="1" ht="24.2" customHeight="1">
      <c r="B315" s="32"/>
      <c r="C315" s="176" t="s">
        <v>408</v>
      </c>
      <c r="D315" s="176" t="s">
        <v>283</v>
      </c>
      <c r="E315" s="177" t="s">
        <v>854</v>
      </c>
      <c r="F315" s="178" t="s">
        <v>855</v>
      </c>
      <c r="G315" s="179" t="s">
        <v>197</v>
      </c>
      <c r="H315" s="180">
        <v>81.2</v>
      </c>
      <c r="I315" s="181"/>
      <c r="J315" s="182">
        <f>ROUND(I315*H315,2)</f>
        <v>0</v>
      </c>
      <c r="K315" s="178" t="s">
        <v>138</v>
      </c>
      <c r="L315" s="183"/>
      <c r="M315" s="184" t="s">
        <v>1</v>
      </c>
      <c r="N315" s="185" t="s">
        <v>46</v>
      </c>
      <c r="P315" s="141">
        <f>O315*H315</f>
        <v>0</v>
      </c>
      <c r="Q315" s="141">
        <v>0.1</v>
      </c>
      <c r="R315" s="141">
        <f>Q315*H315</f>
        <v>8.120000000000001</v>
      </c>
      <c r="S315" s="141">
        <v>0</v>
      </c>
      <c r="T315" s="142">
        <f>S315*H315</f>
        <v>0</v>
      </c>
      <c r="AR315" s="143" t="s">
        <v>187</v>
      </c>
      <c r="AT315" s="143" t="s">
        <v>283</v>
      </c>
      <c r="AU315" s="143" t="s">
        <v>91</v>
      </c>
      <c r="AY315" s="17" t="s">
        <v>132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7" t="s">
        <v>89</v>
      </c>
      <c r="BK315" s="144">
        <f>ROUND(I315*H315,2)</f>
        <v>0</v>
      </c>
      <c r="BL315" s="17" t="s">
        <v>139</v>
      </c>
      <c r="BM315" s="143" t="s">
        <v>856</v>
      </c>
    </row>
    <row r="316" spans="2:65" s="12" customFormat="1">
      <c r="B316" s="145"/>
      <c r="D316" s="146" t="s">
        <v>141</v>
      </c>
      <c r="F316" s="148" t="s">
        <v>857</v>
      </c>
      <c r="H316" s="149">
        <v>81.2</v>
      </c>
      <c r="I316" s="150"/>
      <c r="L316" s="145"/>
      <c r="M316" s="151"/>
      <c r="T316" s="152"/>
      <c r="AT316" s="147" t="s">
        <v>141</v>
      </c>
      <c r="AU316" s="147" t="s">
        <v>91</v>
      </c>
      <c r="AV316" s="12" t="s">
        <v>91</v>
      </c>
      <c r="AW316" s="12" t="s">
        <v>4</v>
      </c>
      <c r="AX316" s="12" t="s">
        <v>89</v>
      </c>
      <c r="AY316" s="147" t="s">
        <v>132</v>
      </c>
    </row>
    <row r="317" spans="2:65" s="1" customFormat="1" ht="37.9" customHeight="1">
      <c r="B317" s="32"/>
      <c r="C317" s="132" t="s">
        <v>412</v>
      </c>
      <c r="D317" s="132" t="s">
        <v>134</v>
      </c>
      <c r="E317" s="133" t="s">
        <v>858</v>
      </c>
      <c r="F317" s="134" t="s">
        <v>859</v>
      </c>
      <c r="G317" s="135" t="s">
        <v>402</v>
      </c>
      <c r="H317" s="136">
        <v>4</v>
      </c>
      <c r="I317" s="137"/>
      <c r="J317" s="138">
        <f>ROUND(I317*H317,2)</f>
        <v>0</v>
      </c>
      <c r="K317" s="134" t="s">
        <v>138</v>
      </c>
      <c r="L317" s="32"/>
      <c r="M317" s="139" t="s">
        <v>1</v>
      </c>
      <c r="N317" s="140" t="s">
        <v>46</v>
      </c>
      <c r="P317" s="141">
        <f>O317*H317</f>
        <v>0</v>
      </c>
      <c r="Q317" s="141">
        <v>1.6000000000000001E-4</v>
      </c>
      <c r="R317" s="141">
        <f>Q317*H317</f>
        <v>6.4000000000000005E-4</v>
      </c>
      <c r="S317" s="141">
        <v>0</v>
      </c>
      <c r="T317" s="142">
        <f>S317*H317</f>
        <v>0</v>
      </c>
      <c r="AR317" s="143" t="s">
        <v>139</v>
      </c>
      <c r="AT317" s="143" t="s">
        <v>134</v>
      </c>
      <c r="AU317" s="143" t="s">
        <v>91</v>
      </c>
      <c r="AY317" s="17" t="s">
        <v>132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7" t="s">
        <v>89</v>
      </c>
      <c r="BK317" s="144">
        <f>ROUND(I317*H317,2)</f>
        <v>0</v>
      </c>
      <c r="BL317" s="17" t="s">
        <v>139</v>
      </c>
      <c r="BM317" s="143" t="s">
        <v>860</v>
      </c>
    </row>
    <row r="318" spans="2:65" s="1" customFormat="1" ht="33" customHeight="1">
      <c r="B318" s="32"/>
      <c r="C318" s="176" t="s">
        <v>416</v>
      </c>
      <c r="D318" s="176" t="s">
        <v>283</v>
      </c>
      <c r="E318" s="177" t="s">
        <v>861</v>
      </c>
      <c r="F318" s="178" t="s">
        <v>862</v>
      </c>
      <c r="G318" s="179" t="s">
        <v>402</v>
      </c>
      <c r="H318" s="180">
        <v>4.0599999999999996</v>
      </c>
      <c r="I318" s="181"/>
      <c r="J318" s="182">
        <f>ROUND(I318*H318,2)</f>
        <v>0</v>
      </c>
      <c r="K318" s="178" t="s">
        <v>138</v>
      </c>
      <c r="L318" s="183"/>
      <c r="M318" s="184" t="s">
        <v>1</v>
      </c>
      <c r="N318" s="185" t="s">
        <v>46</v>
      </c>
      <c r="P318" s="141">
        <f>O318*H318</f>
        <v>0</v>
      </c>
      <c r="Q318" s="141">
        <v>7.2999999999999995E-2</v>
      </c>
      <c r="R318" s="141">
        <f>Q318*H318</f>
        <v>0.29637999999999998</v>
      </c>
      <c r="S318" s="141">
        <v>0</v>
      </c>
      <c r="T318" s="142">
        <f>S318*H318</f>
        <v>0</v>
      </c>
      <c r="AR318" s="143" t="s">
        <v>187</v>
      </c>
      <c r="AT318" s="143" t="s">
        <v>283</v>
      </c>
      <c r="AU318" s="143" t="s">
        <v>91</v>
      </c>
      <c r="AY318" s="17" t="s">
        <v>132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7" t="s">
        <v>89</v>
      </c>
      <c r="BK318" s="144">
        <f>ROUND(I318*H318,2)</f>
        <v>0</v>
      </c>
      <c r="BL318" s="17" t="s">
        <v>139</v>
      </c>
      <c r="BM318" s="143" t="s">
        <v>863</v>
      </c>
    </row>
    <row r="319" spans="2:65" s="12" customFormat="1">
      <c r="B319" s="145"/>
      <c r="D319" s="146" t="s">
        <v>141</v>
      </c>
      <c r="F319" s="148" t="s">
        <v>864</v>
      </c>
      <c r="H319" s="149">
        <v>4.0599999999999996</v>
      </c>
      <c r="I319" s="150"/>
      <c r="L319" s="145"/>
      <c r="M319" s="151"/>
      <c r="T319" s="152"/>
      <c r="AT319" s="147" t="s">
        <v>141</v>
      </c>
      <c r="AU319" s="147" t="s">
        <v>91</v>
      </c>
      <c r="AV319" s="12" t="s">
        <v>91</v>
      </c>
      <c r="AW319" s="12" t="s">
        <v>4</v>
      </c>
      <c r="AX319" s="12" t="s">
        <v>89</v>
      </c>
      <c r="AY319" s="147" t="s">
        <v>132</v>
      </c>
    </row>
    <row r="320" spans="2:65" s="1" customFormat="1" ht="33" customHeight="1">
      <c r="B320" s="32"/>
      <c r="C320" s="132" t="s">
        <v>420</v>
      </c>
      <c r="D320" s="132" t="s">
        <v>134</v>
      </c>
      <c r="E320" s="133" t="s">
        <v>865</v>
      </c>
      <c r="F320" s="134" t="s">
        <v>866</v>
      </c>
      <c r="G320" s="135" t="s">
        <v>212</v>
      </c>
      <c r="H320" s="136">
        <v>5.4189999999999996</v>
      </c>
      <c r="I320" s="137"/>
      <c r="J320" s="138">
        <f>ROUND(I320*H320,2)</f>
        <v>0</v>
      </c>
      <c r="K320" s="134" t="s">
        <v>138</v>
      </c>
      <c r="L320" s="32"/>
      <c r="M320" s="139" t="s">
        <v>1</v>
      </c>
      <c r="N320" s="140" t="s">
        <v>46</v>
      </c>
      <c r="P320" s="141">
        <f>O320*H320</f>
        <v>0</v>
      </c>
      <c r="Q320" s="141">
        <v>0</v>
      </c>
      <c r="R320" s="141">
        <f>Q320*H320</f>
        <v>0</v>
      </c>
      <c r="S320" s="141">
        <v>0.6</v>
      </c>
      <c r="T320" s="142">
        <f>S320*H320</f>
        <v>3.2513999999999998</v>
      </c>
      <c r="AR320" s="143" t="s">
        <v>139</v>
      </c>
      <c r="AT320" s="143" t="s">
        <v>134</v>
      </c>
      <c r="AU320" s="143" t="s">
        <v>91</v>
      </c>
      <c r="AY320" s="17" t="s">
        <v>132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7" t="s">
        <v>89</v>
      </c>
      <c r="BK320" s="144">
        <f>ROUND(I320*H320,2)</f>
        <v>0</v>
      </c>
      <c r="BL320" s="17" t="s">
        <v>139</v>
      </c>
      <c r="BM320" s="143" t="s">
        <v>867</v>
      </c>
    </row>
    <row r="321" spans="2:65" s="12" customFormat="1">
      <c r="B321" s="145"/>
      <c r="D321" s="146" t="s">
        <v>141</v>
      </c>
      <c r="E321" s="147" t="s">
        <v>1</v>
      </c>
      <c r="F321" s="148" t="s">
        <v>868</v>
      </c>
      <c r="H321" s="149">
        <v>5.4189999999999996</v>
      </c>
      <c r="I321" s="150"/>
      <c r="L321" s="145"/>
      <c r="M321" s="151"/>
      <c r="T321" s="152"/>
      <c r="AT321" s="147" t="s">
        <v>141</v>
      </c>
      <c r="AU321" s="147" t="s">
        <v>91</v>
      </c>
      <c r="AV321" s="12" t="s">
        <v>91</v>
      </c>
      <c r="AW321" s="12" t="s">
        <v>36</v>
      </c>
      <c r="AX321" s="12" t="s">
        <v>89</v>
      </c>
      <c r="AY321" s="147" t="s">
        <v>132</v>
      </c>
    </row>
    <row r="322" spans="2:65" s="1" customFormat="1" ht="24.2" customHeight="1">
      <c r="B322" s="32"/>
      <c r="C322" s="132" t="s">
        <v>426</v>
      </c>
      <c r="D322" s="132" t="s">
        <v>134</v>
      </c>
      <c r="E322" s="133" t="s">
        <v>869</v>
      </c>
      <c r="F322" s="134" t="s">
        <v>870</v>
      </c>
      <c r="G322" s="135" t="s">
        <v>871</v>
      </c>
      <c r="H322" s="136">
        <v>3</v>
      </c>
      <c r="I322" s="137"/>
      <c r="J322" s="138">
        <f t="shared" ref="J322:J332" si="0">ROUND(I322*H322,2)</f>
        <v>0</v>
      </c>
      <c r="K322" s="134" t="s">
        <v>138</v>
      </c>
      <c r="L322" s="32"/>
      <c r="M322" s="139" t="s">
        <v>1</v>
      </c>
      <c r="N322" s="140" t="s">
        <v>46</v>
      </c>
      <c r="P322" s="141">
        <f t="shared" ref="P322:P332" si="1">O322*H322</f>
        <v>0</v>
      </c>
      <c r="Q322" s="141">
        <v>3.1E-4</v>
      </c>
      <c r="R322" s="141">
        <f t="shared" ref="R322:R332" si="2">Q322*H322</f>
        <v>9.3000000000000005E-4</v>
      </c>
      <c r="S322" s="141">
        <v>0</v>
      </c>
      <c r="T322" s="142">
        <f t="shared" ref="T322:T332" si="3">S322*H322</f>
        <v>0</v>
      </c>
      <c r="AR322" s="143" t="s">
        <v>139</v>
      </c>
      <c r="AT322" s="143" t="s">
        <v>134</v>
      </c>
      <c r="AU322" s="143" t="s">
        <v>91</v>
      </c>
      <c r="AY322" s="17" t="s">
        <v>132</v>
      </c>
      <c r="BE322" s="144">
        <f t="shared" ref="BE322:BE332" si="4">IF(N322="základní",J322,0)</f>
        <v>0</v>
      </c>
      <c r="BF322" s="144">
        <f t="shared" ref="BF322:BF332" si="5">IF(N322="snížená",J322,0)</f>
        <v>0</v>
      </c>
      <c r="BG322" s="144">
        <f t="shared" ref="BG322:BG332" si="6">IF(N322="zákl. přenesená",J322,0)</f>
        <v>0</v>
      </c>
      <c r="BH322" s="144">
        <f t="shared" ref="BH322:BH332" si="7">IF(N322="sníž. přenesená",J322,0)</f>
        <v>0</v>
      </c>
      <c r="BI322" s="144">
        <f t="shared" ref="BI322:BI332" si="8">IF(N322="nulová",J322,0)</f>
        <v>0</v>
      </c>
      <c r="BJ322" s="17" t="s">
        <v>89</v>
      </c>
      <c r="BK322" s="144">
        <f t="shared" ref="BK322:BK332" si="9">ROUND(I322*H322,2)</f>
        <v>0</v>
      </c>
      <c r="BL322" s="17" t="s">
        <v>139</v>
      </c>
      <c r="BM322" s="143" t="s">
        <v>872</v>
      </c>
    </row>
    <row r="323" spans="2:65" s="1" customFormat="1" ht="24.2" customHeight="1">
      <c r="B323" s="32"/>
      <c r="C323" s="132" t="s">
        <v>430</v>
      </c>
      <c r="D323" s="132" t="s">
        <v>134</v>
      </c>
      <c r="E323" s="133" t="s">
        <v>873</v>
      </c>
      <c r="F323" s="134" t="s">
        <v>874</v>
      </c>
      <c r="G323" s="135" t="s">
        <v>402</v>
      </c>
      <c r="H323" s="136">
        <v>2</v>
      </c>
      <c r="I323" s="137"/>
      <c r="J323" s="138">
        <f t="shared" si="0"/>
        <v>0</v>
      </c>
      <c r="K323" s="134" t="s">
        <v>138</v>
      </c>
      <c r="L323" s="32"/>
      <c r="M323" s="139" t="s">
        <v>1</v>
      </c>
      <c r="N323" s="140" t="s">
        <v>46</v>
      </c>
      <c r="P323" s="141">
        <f t="shared" si="1"/>
        <v>0</v>
      </c>
      <c r="Q323" s="141">
        <v>1.0189999999999999E-2</v>
      </c>
      <c r="R323" s="141">
        <f t="shared" si="2"/>
        <v>2.0379999999999999E-2</v>
      </c>
      <c r="S323" s="141">
        <v>0</v>
      </c>
      <c r="T323" s="142">
        <f t="shared" si="3"/>
        <v>0</v>
      </c>
      <c r="AR323" s="143" t="s">
        <v>139</v>
      </c>
      <c r="AT323" s="143" t="s">
        <v>134</v>
      </c>
      <c r="AU323" s="143" t="s">
        <v>91</v>
      </c>
      <c r="AY323" s="17" t="s">
        <v>132</v>
      </c>
      <c r="BE323" s="144">
        <f t="shared" si="4"/>
        <v>0</v>
      </c>
      <c r="BF323" s="144">
        <f t="shared" si="5"/>
        <v>0</v>
      </c>
      <c r="BG323" s="144">
        <f t="shared" si="6"/>
        <v>0</v>
      </c>
      <c r="BH323" s="144">
        <f t="shared" si="7"/>
        <v>0</v>
      </c>
      <c r="BI323" s="144">
        <f t="shared" si="8"/>
        <v>0</v>
      </c>
      <c r="BJ323" s="17" t="s">
        <v>89</v>
      </c>
      <c r="BK323" s="144">
        <f t="shared" si="9"/>
        <v>0</v>
      </c>
      <c r="BL323" s="17" t="s">
        <v>139</v>
      </c>
      <c r="BM323" s="143" t="s">
        <v>875</v>
      </c>
    </row>
    <row r="324" spans="2:65" s="1" customFormat="1" ht="24.2" customHeight="1">
      <c r="B324" s="32"/>
      <c r="C324" s="176" t="s">
        <v>435</v>
      </c>
      <c r="D324" s="176" t="s">
        <v>283</v>
      </c>
      <c r="E324" s="177" t="s">
        <v>876</v>
      </c>
      <c r="F324" s="178" t="s">
        <v>877</v>
      </c>
      <c r="G324" s="179" t="s">
        <v>402</v>
      </c>
      <c r="H324" s="180">
        <v>1</v>
      </c>
      <c r="I324" s="181"/>
      <c r="J324" s="182">
        <f t="shared" si="0"/>
        <v>0</v>
      </c>
      <c r="K324" s="178" t="s">
        <v>138</v>
      </c>
      <c r="L324" s="183"/>
      <c r="M324" s="184" t="s">
        <v>1</v>
      </c>
      <c r="N324" s="185" t="s">
        <v>46</v>
      </c>
      <c r="P324" s="141">
        <f t="shared" si="1"/>
        <v>0</v>
      </c>
      <c r="Q324" s="141">
        <v>0.254</v>
      </c>
      <c r="R324" s="141">
        <f t="shared" si="2"/>
        <v>0.254</v>
      </c>
      <c r="S324" s="141">
        <v>0</v>
      </c>
      <c r="T324" s="142">
        <f t="shared" si="3"/>
        <v>0</v>
      </c>
      <c r="AR324" s="143" t="s">
        <v>187</v>
      </c>
      <c r="AT324" s="143" t="s">
        <v>283</v>
      </c>
      <c r="AU324" s="143" t="s">
        <v>91</v>
      </c>
      <c r="AY324" s="17" t="s">
        <v>132</v>
      </c>
      <c r="BE324" s="144">
        <f t="shared" si="4"/>
        <v>0</v>
      </c>
      <c r="BF324" s="144">
        <f t="shared" si="5"/>
        <v>0</v>
      </c>
      <c r="BG324" s="144">
        <f t="shared" si="6"/>
        <v>0</v>
      </c>
      <c r="BH324" s="144">
        <f t="shared" si="7"/>
        <v>0</v>
      </c>
      <c r="BI324" s="144">
        <f t="shared" si="8"/>
        <v>0</v>
      </c>
      <c r="BJ324" s="17" t="s">
        <v>89</v>
      </c>
      <c r="BK324" s="144">
        <f t="shared" si="9"/>
        <v>0</v>
      </c>
      <c r="BL324" s="17" t="s">
        <v>139</v>
      </c>
      <c r="BM324" s="143" t="s">
        <v>878</v>
      </c>
    </row>
    <row r="325" spans="2:65" s="1" customFormat="1" ht="24.2" customHeight="1">
      <c r="B325" s="32"/>
      <c r="C325" s="176" t="s">
        <v>439</v>
      </c>
      <c r="D325" s="176" t="s">
        <v>283</v>
      </c>
      <c r="E325" s="177" t="s">
        <v>879</v>
      </c>
      <c r="F325" s="178" t="s">
        <v>880</v>
      </c>
      <c r="G325" s="179" t="s">
        <v>402</v>
      </c>
      <c r="H325" s="180">
        <v>1</v>
      </c>
      <c r="I325" s="181"/>
      <c r="J325" s="182">
        <f t="shared" si="0"/>
        <v>0</v>
      </c>
      <c r="K325" s="178" t="s">
        <v>138</v>
      </c>
      <c r="L325" s="183"/>
      <c r="M325" s="184" t="s">
        <v>1</v>
      </c>
      <c r="N325" s="185" t="s">
        <v>46</v>
      </c>
      <c r="P325" s="141">
        <f t="shared" si="1"/>
        <v>0</v>
      </c>
      <c r="Q325" s="141">
        <v>1.0129999999999999</v>
      </c>
      <c r="R325" s="141">
        <f t="shared" si="2"/>
        <v>1.0129999999999999</v>
      </c>
      <c r="S325" s="141">
        <v>0</v>
      </c>
      <c r="T325" s="142">
        <f t="shared" si="3"/>
        <v>0</v>
      </c>
      <c r="AR325" s="143" t="s">
        <v>187</v>
      </c>
      <c r="AT325" s="143" t="s">
        <v>283</v>
      </c>
      <c r="AU325" s="143" t="s">
        <v>91</v>
      </c>
      <c r="AY325" s="17" t="s">
        <v>132</v>
      </c>
      <c r="BE325" s="144">
        <f t="shared" si="4"/>
        <v>0</v>
      </c>
      <c r="BF325" s="144">
        <f t="shared" si="5"/>
        <v>0</v>
      </c>
      <c r="BG325" s="144">
        <f t="shared" si="6"/>
        <v>0</v>
      </c>
      <c r="BH325" s="144">
        <f t="shared" si="7"/>
        <v>0</v>
      </c>
      <c r="BI325" s="144">
        <f t="shared" si="8"/>
        <v>0</v>
      </c>
      <c r="BJ325" s="17" t="s">
        <v>89</v>
      </c>
      <c r="BK325" s="144">
        <f t="shared" si="9"/>
        <v>0</v>
      </c>
      <c r="BL325" s="17" t="s">
        <v>139</v>
      </c>
      <c r="BM325" s="143" t="s">
        <v>881</v>
      </c>
    </row>
    <row r="326" spans="2:65" s="1" customFormat="1" ht="24.2" customHeight="1">
      <c r="B326" s="32"/>
      <c r="C326" s="132" t="s">
        <v>444</v>
      </c>
      <c r="D326" s="132" t="s">
        <v>134</v>
      </c>
      <c r="E326" s="133" t="s">
        <v>882</v>
      </c>
      <c r="F326" s="134" t="s">
        <v>883</v>
      </c>
      <c r="G326" s="135" t="s">
        <v>402</v>
      </c>
      <c r="H326" s="136">
        <v>3</v>
      </c>
      <c r="I326" s="137"/>
      <c r="J326" s="138">
        <f t="shared" si="0"/>
        <v>0</v>
      </c>
      <c r="K326" s="134" t="s">
        <v>138</v>
      </c>
      <c r="L326" s="32"/>
      <c r="M326" s="139" t="s">
        <v>1</v>
      </c>
      <c r="N326" s="140" t="s">
        <v>46</v>
      </c>
      <c r="P326" s="141">
        <f t="shared" si="1"/>
        <v>0</v>
      </c>
      <c r="Q326" s="141">
        <v>1.248E-2</v>
      </c>
      <c r="R326" s="141">
        <f t="shared" si="2"/>
        <v>3.7440000000000001E-2</v>
      </c>
      <c r="S326" s="141">
        <v>0</v>
      </c>
      <c r="T326" s="142">
        <f t="shared" si="3"/>
        <v>0</v>
      </c>
      <c r="AR326" s="143" t="s">
        <v>139</v>
      </c>
      <c r="AT326" s="143" t="s">
        <v>134</v>
      </c>
      <c r="AU326" s="143" t="s">
        <v>91</v>
      </c>
      <c r="AY326" s="17" t="s">
        <v>132</v>
      </c>
      <c r="BE326" s="144">
        <f t="shared" si="4"/>
        <v>0</v>
      </c>
      <c r="BF326" s="144">
        <f t="shared" si="5"/>
        <v>0</v>
      </c>
      <c r="BG326" s="144">
        <f t="shared" si="6"/>
        <v>0</v>
      </c>
      <c r="BH326" s="144">
        <f t="shared" si="7"/>
        <v>0</v>
      </c>
      <c r="BI326" s="144">
        <f t="shared" si="8"/>
        <v>0</v>
      </c>
      <c r="BJ326" s="17" t="s">
        <v>89</v>
      </c>
      <c r="BK326" s="144">
        <f t="shared" si="9"/>
        <v>0</v>
      </c>
      <c r="BL326" s="17" t="s">
        <v>139</v>
      </c>
      <c r="BM326" s="143" t="s">
        <v>884</v>
      </c>
    </row>
    <row r="327" spans="2:65" s="1" customFormat="1" ht="24.2" customHeight="1">
      <c r="B327" s="32"/>
      <c r="C327" s="176" t="s">
        <v>448</v>
      </c>
      <c r="D327" s="176" t="s">
        <v>283</v>
      </c>
      <c r="E327" s="177" t="s">
        <v>885</v>
      </c>
      <c r="F327" s="178" t="s">
        <v>886</v>
      </c>
      <c r="G327" s="179" t="s">
        <v>402</v>
      </c>
      <c r="H327" s="180">
        <v>3</v>
      </c>
      <c r="I327" s="181"/>
      <c r="J327" s="182">
        <f t="shared" si="0"/>
        <v>0</v>
      </c>
      <c r="K327" s="178" t="s">
        <v>138</v>
      </c>
      <c r="L327" s="183"/>
      <c r="M327" s="184" t="s">
        <v>1</v>
      </c>
      <c r="N327" s="185" t="s">
        <v>46</v>
      </c>
      <c r="P327" s="141">
        <f t="shared" si="1"/>
        <v>0</v>
      </c>
      <c r="Q327" s="141">
        <v>0.54800000000000004</v>
      </c>
      <c r="R327" s="141">
        <f t="shared" si="2"/>
        <v>1.6440000000000001</v>
      </c>
      <c r="S327" s="141">
        <v>0</v>
      </c>
      <c r="T327" s="142">
        <f t="shared" si="3"/>
        <v>0</v>
      </c>
      <c r="AR327" s="143" t="s">
        <v>187</v>
      </c>
      <c r="AT327" s="143" t="s">
        <v>283</v>
      </c>
      <c r="AU327" s="143" t="s">
        <v>91</v>
      </c>
      <c r="AY327" s="17" t="s">
        <v>132</v>
      </c>
      <c r="BE327" s="144">
        <f t="shared" si="4"/>
        <v>0</v>
      </c>
      <c r="BF327" s="144">
        <f t="shared" si="5"/>
        <v>0</v>
      </c>
      <c r="BG327" s="144">
        <f t="shared" si="6"/>
        <v>0</v>
      </c>
      <c r="BH327" s="144">
        <f t="shared" si="7"/>
        <v>0</v>
      </c>
      <c r="BI327" s="144">
        <f t="shared" si="8"/>
        <v>0</v>
      </c>
      <c r="BJ327" s="17" t="s">
        <v>89</v>
      </c>
      <c r="BK327" s="144">
        <f t="shared" si="9"/>
        <v>0</v>
      </c>
      <c r="BL327" s="17" t="s">
        <v>139</v>
      </c>
      <c r="BM327" s="143" t="s">
        <v>887</v>
      </c>
    </row>
    <row r="328" spans="2:65" s="1" customFormat="1" ht="24.2" customHeight="1">
      <c r="B328" s="32"/>
      <c r="C328" s="132" t="s">
        <v>452</v>
      </c>
      <c r="D328" s="132" t="s">
        <v>134</v>
      </c>
      <c r="E328" s="133" t="s">
        <v>888</v>
      </c>
      <c r="F328" s="134" t="s">
        <v>889</v>
      </c>
      <c r="G328" s="135" t="s">
        <v>402</v>
      </c>
      <c r="H328" s="136">
        <v>3</v>
      </c>
      <c r="I328" s="137"/>
      <c r="J328" s="138">
        <f t="shared" si="0"/>
        <v>0</v>
      </c>
      <c r="K328" s="134" t="s">
        <v>138</v>
      </c>
      <c r="L328" s="32"/>
      <c r="M328" s="139" t="s">
        <v>1</v>
      </c>
      <c r="N328" s="140" t="s">
        <v>46</v>
      </c>
      <c r="P328" s="141">
        <f t="shared" si="1"/>
        <v>0</v>
      </c>
      <c r="Q328" s="141">
        <v>2.8539999999999999E-2</v>
      </c>
      <c r="R328" s="141">
        <f t="shared" si="2"/>
        <v>8.5620000000000002E-2</v>
      </c>
      <c r="S328" s="141">
        <v>0</v>
      </c>
      <c r="T328" s="142">
        <f t="shared" si="3"/>
        <v>0</v>
      </c>
      <c r="AR328" s="143" t="s">
        <v>139</v>
      </c>
      <c r="AT328" s="143" t="s">
        <v>134</v>
      </c>
      <c r="AU328" s="143" t="s">
        <v>91</v>
      </c>
      <c r="AY328" s="17" t="s">
        <v>132</v>
      </c>
      <c r="BE328" s="144">
        <f t="shared" si="4"/>
        <v>0</v>
      </c>
      <c r="BF328" s="144">
        <f t="shared" si="5"/>
        <v>0</v>
      </c>
      <c r="BG328" s="144">
        <f t="shared" si="6"/>
        <v>0</v>
      </c>
      <c r="BH328" s="144">
        <f t="shared" si="7"/>
        <v>0</v>
      </c>
      <c r="BI328" s="144">
        <f t="shared" si="8"/>
        <v>0</v>
      </c>
      <c r="BJ328" s="17" t="s">
        <v>89</v>
      </c>
      <c r="BK328" s="144">
        <f t="shared" si="9"/>
        <v>0</v>
      </c>
      <c r="BL328" s="17" t="s">
        <v>139</v>
      </c>
      <c r="BM328" s="143" t="s">
        <v>890</v>
      </c>
    </row>
    <row r="329" spans="2:65" s="1" customFormat="1" ht="21.75" customHeight="1">
      <c r="B329" s="32"/>
      <c r="C329" s="176" t="s">
        <v>456</v>
      </c>
      <c r="D329" s="176" t="s">
        <v>283</v>
      </c>
      <c r="E329" s="177" t="s">
        <v>891</v>
      </c>
      <c r="F329" s="178" t="s">
        <v>892</v>
      </c>
      <c r="G329" s="179" t="s">
        <v>402</v>
      </c>
      <c r="H329" s="180">
        <v>1</v>
      </c>
      <c r="I329" s="181"/>
      <c r="J329" s="182">
        <f t="shared" si="0"/>
        <v>0</v>
      </c>
      <c r="K329" s="178" t="s">
        <v>138</v>
      </c>
      <c r="L329" s="183"/>
      <c r="M329" s="184" t="s">
        <v>1</v>
      </c>
      <c r="N329" s="185" t="s">
        <v>46</v>
      </c>
      <c r="P329" s="141">
        <f t="shared" si="1"/>
        <v>0</v>
      </c>
      <c r="Q329" s="141">
        <v>1.87</v>
      </c>
      <c r="R329" s="141">
        <f t="shared" si="2"/>
        <v>1.87</v>
      </c>
      <c r="S329" s="141">
        <v>0</v>
      </c>
      <c r="T329" s="142">
        <f t="shared" si="3"/>
        <v>0</v>
      </c>
      <c r="AR329" s="143" t="s">
        <v>187</v>
      </c>
      <c r="AT329" s="143" t="s">
        <v>283</v>
      </c>
      <c r="AU329" s="143" t="s">
        <v>91</v>
      </c>
      <c r="AY329" s="17" t="s">
        <v>132</v>
      </c>
      <c r="BE329" s="144">
        <f t="shared" si="4"/>
        <v>0</v>
      </c>
      <c r="BF329" s="144">
        <f t="shared" si="5"/>
        <v>0</v>
      </c>
      <c r="BG329" s="144">
        <f t="shared" si="6"/>
        <v>0</v>
      </c>
      <c r="BH329" s="144">
        <f t="shared" si="7"/>
        <v>0</v>
      </c>
      <c r="BI329" s="144">
        <f t="shared" si="8"/>
        <v>0</v>
      </c>
      <c r="BJ329" s="17" t="s">
        <v>89</v>
      </c>
      <c r="BK329" s="144">
        <f t="shared" si="9"/>
        <v>0</v>
      </c>
      <c r="BL329" s="17" t="s">
        <v>139</v>
      </c>
      <c r="BM329" s="143" t="s">
        <v>893</v>
      </c>
    </row>
    <row r="330" spans="2:65" s="1" customFormat="1" ht="21.75" customHeight="1">
      <c r="B330" s="32"/>
      <c r="C330" s="176" t="s">
        <v>460</v>
      </c>
      <c r="D330" s="176" t="s">
        <v>283</v>
      </c>
      <c r="E330" s="177" t="s">
        <v>894</v>
      </c>
      <c r="F330" s="178" t="s">
        <v>895</v>
      </c>
      <c r="G330" s="179" t="s">
        <v>402</v>
      </c>
      <c r="H330" s="180">
        <v>2</v>
      </c>
      <c r="I330" s="181"/>
      <c r="J330" s="182">
        <f t="shared" si="0"/>
        <v>0</v>
      </c>
      <c r="K330" s="178" t="s">
        <v>138</v>
      </c>
      <c r="L330" s="183"/>
      <c r="M330" s="184" t="s">
        <v>1</v>
      </c>
      <c r="N330" s="185" t="s">
        <v>46</v>
      </c>
      <c r="P330" s="141">
        <f t="shared" si="1"/>
        <v>0</v>
      </c>
      <c r="Q330" s="141">
        <v>2.1</v>
      </c>
      <c r="R330" s="141">
        <f t="shared" si="2"/>
        <v>4.2</v>
      </c>
      <c r="S330" s="141">
        <v>0</v>
      </c>
      <c r="T330" s="142">
        <f t="shared" si="3"/>
        <v>0</v>
      </c>
      <c r="AR330" s="143" t="s">
        <v>187</v>
      </c>
      <c r="AT330" s="143" t="s">
        <v>283</v>
      </c>
      <c r="AU330" s="143" t="s">
        <v>91</v>
      </c>
      <c r="AY330" s="17" t="s">
        <v>132</v>
      </c>
      <c r="BE330" s="144">
        <f t="shared" si="4"/>
        <v>0</v>
      </c>
      <c r="BF330" s="144">
        <f t="shared" si="5"/>
        <v>0</v>
      </c>
      <c r="BG330" s="144">
        <f t="shared" si="6"/>
        <v>0</v>
      </c>
      <c r="BH330" s="144">
        <f t="shared" si="7"/>
        <v>0</v>
      </c>
      <c r="BI330" s="144">
        <f t="shared" si="8"/>
        <v>0</v>
      </c>
      <c r="BJ330" s="17" t="s">
        <v>89</v>
      </c>
      <c r="BK330" s="144">
        <f t="shared" si="9"/>
        <v>0</v>
      </c>
      <c r="BL330" s="17" t="s">
        <v>139</v>
      </c>
      <c r="BM330" s="143" t="s">
        <v>896</v>
      </c>
    </row>
    <row r="331" spans="2:65" s="1" customFormat="1" ht="24.2" customHeight="1">
      <c r="B331" s="32"/>
      <c r="C331" s="176" t="s">
        <v>464</v>
      </c>
      <c r="D331" s="176" t="s">
        <v>283</v>
      </c>
      <c r="E331" s="177" t="s">
        <v>897</v>
      </c>
      <c r="F331" s="178" t="s">
        <v>898</v>
      </c>
      <c r="G331" s="179" t="s">
        <v>402</v>
      </c>
      <c r="H331" s="180">
        <v>5</v>
      </c>
      <c r="I331" s="181"/>
      <c r="J331" s="182">
        <f t="shared" si="0"/>
        <v>0</v>
      </c>
      <c r="K331" s="178" t="s">
        <v>138</v>
      </c>
      <c r="L331" s="183"/>
      <c r="M331" s="184" t="s">
        <v>1</v>
      </c>
      <c r="N331" s="185" t="s">
        <v>46</v>
      </c>
      <c r="P331" s="141">
        <f t="shared" si="1"/>
        <v>0</v>
      </c>
      <c r="Q331" s="141">
        <v>2E-3</v>
      </c>
      <c r="R331" s="141">
        <f t="shared" si="2"/>
        <v>0.01</v>
      </c>
      <c r="S331" s="141">
        <v>0</v>
      </c>
      <c r="T331" s="142">
        <f t="shared" si="3"/>
        <v>0</v>
      </c>
      <c r="AR331" s="143" t="s">
        <v>187</v>
      </c>
      <c r="AT331" s="143" t="s">
        <v>283</v>
      </c>
      <c r="AU331" s="143" t="s">
        <v>91</v>
      </c>
      <c r="AY331" s="17" t="s">
        <v>132</v>
      </c>
      <c r="BE331" s="144">
        <f t="shared" si="4"/>
        <v>0</v>
      </c>
      <c r="BF331" s="144">
        <f t="shared" si="5"/>
        <v>0</v>
      </c>
      <c r="BG331" s="144">
        <f t="shared" si="6"/>
        <v>0</v>
      </c>
      <c r="BH331" s="144">
        <f t="shared" si="7"/>
        <v>0</v>
      </c>
      <c r="BI331" s="144">
        <f t="shared" si="8"/>
        <v>0</v>
      </c>
      <c r="BJ331" s="17" t="s">
        <v>89</v>
      </c>
      <c r="BK331" s="144">
        <f t="shared" si="9"/>
        <v>0</v>
      </c>
      <c r="BL331" s="17" t="s">
        <v>139</v>
      </c>
      <c r="BM331" s="143" t="s">
        <v>899</v>
      </c>
    </row>
    <row r="332" spans="2:65" s="1" customFormat="1" ht="24.2" customHeight="1">
      <c r="B332" s="32"/>
      <c r="C332" s="132" t="s">
        <v>468</v>
      </c>
      <c r="D332" s="132" t="s">
        <v>134</v>
      </c>
      <c r="E332" s="133" t="s">
        <v>900</v>
      </c>
      <c r="F332" s="134" t="s">
        <v>901</v>
      </c>
      <c r="G332" s="135" t="s">
        <v>402</v>
      </c>
      <c r="H332" s="136">
        <v>3</v>
      </c>
      <c r="I332" s="137"/>
      <c r="J332" s="138">
        <f t="shared" si="0"/>
        <v>0</v>
      </c>
      <c r="K332" s="134" t="s">
        <v>138</v>
      </c>
      <c r="L332" s="32"/>
      <c r="M332" s="139" t="s">
        <v>1</v>
      </c>
      <c r="N332" s="140" t="s">
        <v>46</v>
      </c>
      <c r="P332" s="141">
        <f t="shared" si="1"/>
        <v>0</v>
      </c>
      <c r="Q332" s="141">
        <v>0</v>
      </c>
      <c r="R332" s="141">
        <f t="shared" si="2"/>
        <v>0</v>
      </c>
      <c r="S332" s="141">
        <v>0.05</v>
      </c>
      <c r="T332" s="142">
        <f t="shared" si="3"/>
        <v>0.15000000000000002</v>
      </c>
      <c r="AR332" s="143" t="s">
        <v>139</v>
      </c>
      <c r="AT332" s="143" t="s">
        <v>134</v>
      </c>
      <c r="AU332" s="143" t="s">
        <v>91</v>
      </c>
      <c r="AY332" s="17" t="s">
        <v>132</v>
      </c>
      <c r="BE332" s="144">
        <f t="shared" si="4"/>
        <v>0</v>
      </c>
      <c r="BF332" s="144">
        <f t="shared" si="5"/>
        <v>0</v>
      </c>
      <c r="BG332" s="144">
        <f t="shared" si="6"/>
        <v>0</v>
      </c>
      <c r="BH332" s="144">
        <f t="shared" si="7"/>
        <v>0</v>
      </c>
      <c r="BI332" s="144">
        <f t="shared" si="8"/>
        <v>0</v>
      </c>
      <c r="BJ332" s="17" t="s">
        <v>89</v>
      </c>
      <c r="BK332" s="144">
        <f t="shared" si="9"/>
        <v>0</v>
      </c>
      <c r="BL332" s="17" t="s">
        <v>139</v>
      </c>
      <c r="BM332" s="143" t="s">
        <v>902</v>
      </c>
    </row>
    <row r="333" spans="2:65" s="11" customFormat="1" ht="22.9" customHeight="1">
      <c r="B333" s="120"/>
      <c r="D333" s="121" t="s">
        <v>80</v>
      </c>
      <c r="E333" s="130" t="s">
        <v>194</v>
      </c>
      <c r="F333" s="130" t="s">
        <v>659</v>
      </c>
      <c r="I333" s="123"/>
      <c r="J333" s="131">
        <f>BK333</f>
        <v>0</v>
      </c>
      <c r="L333" s="120"/>
      <c r="M333" s="125"/>
      <c r="P333" s="126">
        <f>SUM(P334:P341)</f>
        <v>0</v>
      </c>
      <c r="R333" s="126">
        <f>SUM(R334:R341)</f>
        <v>2.2610000000000004E-3</v>
      </c>
      <c r="T333" s="127">
        <f>SUM(T334:T341)</f>
        <v>0</v>
      </c>
      <c r="AR333" s="121" t="s">
        <v>89</v>
      </c>
      <c r="AT333" s="128" t="s">
        <v>80</v>
      </c>
      <c r="AU333" s="128" t="s">
        <v>89</v>
      </c>
      <c r="AY333" s="121" t="s">
        <v>132</v>
      </c>
      <c r="BK333" s="129">
        <f>SUM(BK334:BK341)</f>
        <v>0</v>
      </c>
    </row>
    <row r="334" spans="2:65" s="1" customFormat="1" ht="37.9" customHeight="1">
      <c r="B334" s="32"/>
      <c r="C334" s="132" t="s">
        <v>472</v>
      </c>
      <c r="D334" s="132" t="s">
        <v>134</v>
      </c>
      <c r="E334" s="133" t="s">
        <v>661</v>
      </c>
      <c r="F334" s="134" t="s">
        <v>662</v>
      </c>
      <c r="G334" s="135" t="s">
        <v>197</v>
      </c>
      <c r="H334" s="136">
        <v>6.46</v>
      </c>
      <c r="I334" s="137"/>
      <c r="J334" s="138">
        <f>ROUND(I334*H334,2)</f>
        <v>0</v>
      </c>
      <c r="K334" s="134" t="s">
        <v>138</v>
      </c>
      <c r="L334" s="32"/>
      <c r="M334" s="139" t="s">
        <v>1</v>
      </c>
      <c r="N334" s="140" t="s">
        <v>46</v>
      </c>
      <c r="P334" s="141">
        <f>O334*H334</f>
        <v>0</v>
      </c>
      <c r="Q334" s="141">
        <v>1.0000000000000001E-5</v>
      </c>
      <c r="R334" s="141">
        <f>Q334*H334</f>
        <v>6.4600000000000012E-5</v>
      </c>
      <c r="S334" s="141">
        <v>0</v>
      </c>
      <c r="T334" s="142">
        <f>S334*H334</f>
        <v>0</v>
      </c>
      <c r="AR334" s="143" t="s">
        <v>139</v>
      </c>
      <c r="AT334" s="143" t="s">
        <v>134</v>
      </c>
      <c r="AU334" s="143" t="s">
        <v>91</v>
      </c>
      <c r="AY334" s="17" t="s">
        <v>132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7" t="s">
        <v>89</v>
      </c>
      <c r="BK334" s="144">
        <f>ROUND(I334*H334,2)</f>
        <v>0</v>
      </c>
      <c r="BL334" s="17" t="s">
        <v>139</v>
      </c>
      <c r="BM334" s="143" t="s">
        <v>903</v>
      </c>
    </row>
    <row r="335" spans="2:65" s="12" customFormat="1">
      <c r="B335" s="145"/>
      <c r="D335" s="146" t="s">
        <v>141</v>
      </c>
      <c r="E335" s="147" t="s">
        <v>1</v>
      </c>
      <c r="F335" s="148" t="s">
        <v>904</v>
      </c>
      <c r="H335" s="149">
        <v>6.46</v>
      </c>
      <c r="I335" s="150"/>
      <c r="L335" s="145"/>
      <c r="M335" s="151"/>
      <c r="T335" s="152"/>
      <c r="AT335" s="147" t="s">
        <v>141</v>
      </c>
      <c r="AU335" s="147" t="s">
        <v>91</v>
      </c>
      <c r="AV335" s="12" t="s">
        <v>91</v>
      </c>
      <c r="AW335" s="12" t="s">
        <v>36</v>
      </c>
      <c r="AX335" s="12" t="s">
        <v>89</v>
      </c>
      <c r="AY335" s="147" t="s">
        <v>132</v>
      </c>
    </row>
    <row r="336" spans="2:65" s="1" customFormat="1" ht="55.5" customHeight="1">
      <c r="B336" s="32"/>
      <c r="C336" s="132" t="s">
        <v>476</v>
      </c>
      <c r="D336" s="132" t="s">
        <v>134</v>
      </c>
      <c r="E336" s="133" t="s">
        <v>666</v>
      </c>
      <c r="F336" s="134" t="s">
        <v>667</v>
      </c>
      <c r="G336" s="135" t="s">
        <v>197</v>
      </c>
      <c r="H336" s="136">
        <v>6.46</v>
      </c>
      <c r="I336" s="137"/>
      <c r="J336" s="138">
        <f>ROUND(I336*H336,2)</f>
        <v>0</v>
      </c>
      <c r="K336" s="134" t="s">
        <v>138</v>
      </c>
      <c r="L336" s="32"/>
      <c r="M336" s="139" t="s">
        <v>1</v>
      </c>
      <c r="N336" s="140" t="s">
        <v>46</v>
      </c>
      <c r="P336" s="141">
        <f>O336*H336</f>
        <v>0</v>
      </c>
      <c r="Q336" s="141">
        <v>3.4000000000000002E-4</v>
      </c>
      <c r="R336" s="141">
        <f>Q336*H336</f>
        <v>2.1964000000000003E-3</v>
      </c>
      <c r="S336" s="141">
        <v>0</v>
      </c>
      <c r="T336" s="142">
        <f>S336*H336</f>
        <v>0</v>
      </c>
      <c r="AR336" s="143" t="s">
        <v>139</v>
      </c>
      <c r="AT336" s="143" t="s">
        <v>134</v>
      </c>
      <c r="AU336" s="143" t="s">
        <v>91</v>
      </c>
      <c r="AY336" s="17" t="s">
        <v>132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7" t="s">
        <v>89</v>
      </c>
      <c r="BK336" s="144">
        <f>ROUND(I336*H336,2)</f>
        <v>0</v>
      </c>
      <c r="BL336" s="17" t="s">
        <v>139</v>
      </c>
      <c r="BM336" s="143" t="s">
        <v>905</v>
      </c>
    </row>
    <row r="337" spans="2:65" s="12" customFormat="1">
      <c r="B337" s="145"/>
      <c r="D337" s="146" t="s">
        <v>141</v>
      </c>
      <c r="E337" s="147" t="s">
        <v>1</v>
      </c>
      <c r="F337" s="148" t="s">
        <v>904</v>
      </c>
      <c r="H337" s="149">
        <v>6.46</v>
      </c>
      <c r="I337" s="150"/>
      <c r="L337" s="145"/>
      <c r="M337" s="151"/>
      <c r="T337" s="152"/>
      <c r="AT337" s="147" t="s">
        <v>141</v>
      </c>
      <c r="AU337" s="147" t="s">
        <v>91</v>
      </c>
      <c r="AV337" s="12" t="s">
        <v>91</v>
      </c>
      <c r="AW337" s="12" t="s">
        <v>36</v>
      </c>
      <c r="AX337" s="12" t="s">
        <v>89</v>
      </c>
      <c r="AY337" s="147" t="s">
        <v>132</v>
      </c>
    </row>
    <row r="338" spans="2:65" s="1" customFormat="1" ht="37.9" customHeight="1">
      <c r="B338" s="32"/>
      <c r="C338" s="132" t="s">
        <v>480</v>
      </c>
      <c r="D338" s="132" t="s">
        <v>134</v>
      </c>
      <c r="E338" s="133" t="s">
        <v>670</v>
      </c>
      <c r="F338" s="134" t="s">
        <v>671</v>
      </c>
      <c r="G338" s="135" t="s">
        <v>197</v>
      </c>
      <c r="H338" s="136">
        <v>6.46</v>
      </c>
      <c r="I338" s="137"/>
      <c r="J338" s="138">
        <f>ROUND(I338*H338,2)</f>
        <v>0</v>
      </c>
      <c r="K338" s="134" t="s">
        <v>1</v>
      </c>
      <c r="L338" s="32"/>
      <c r="M338" s="139" t="s">
        <v>1</v>
      </c>
      <c r="N338" s="140" t="s">
        <v>46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139</v>
      </c>
      <c r="AT338" s="143" t="s">
        <v>134</v>
      </c>
      <c r="AU338" s="143" t="s">
        <v>91</v>
      </c>
      <c r="AY338" s="17" t="s">
        <v>132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7" t="s">
        <v>89</v>
      </c>
      <c r="BK338" s="144">
        <f>ROUND(I338*H338,2)</f>
        <v>0</v>
      </c>
      <c r="BL338" s="17" t="s">
        <v>139</v>
      </c>
      <c r="BM338" s="143" t="s">
        <v>906</v>
      </c>
    </row>
    <row r="339" spans="2:65" s="12" customFormat="1">
      <c r="B339" s="145"/>
      <c r="D339" s="146" t="s">
        <v>141</v>
      </c>
      <c r="E339" s="147" t="s">
        <v>1</v>
      </c>
      <c r="F339" s="148" t="s">
        <v>904</v>
      </c>
      <c r="H339" s="149">
        <v>6.46</v>
      </c>
      <c r="I339" s="150"/>
      <c r="L339" s="145"/>
      <c r="M339" s="151"/>
      <c r="T339" s="152"/>
      <c r="AT339" s="147" t="s">
        <v>141</v>
      </c>
      <c r="AU339" s="147" t="s">
        <v>91</v>
      </c>
      <c r="AV339" s="12" t="s">
        <v>91</v>
      </c>
      <c r="AW339" s="12" t="s">
        <v>36</v>
      </c>
      <c r="AX339" s="12" t="s">
        <v>89</v>
      </c>
      <c r="AY339" s="147" t="s">
        <v>132</v>
      </c>
    </row>
    <row r="340" spans="2:65" s="1" customFormat="1" ht="24.2" customHeight="1">
      <c r="B340" s="32"/>
      <c r="C340" s="132" t="s">
        <v>485</v>
      </c>
      <c r="D340" s="132" t="s">
        <v>134</v>
      </c>
      <c r="E340" s="133" t="s">
        <v>674</v>
      </c>
      <c r="F340" s="134" t="s">
        <v>675</v>
      </c>
      <c r="G340" s="135" t="s">
        <v>197</v>
      </c>
      <c r="H340" s="136">
        <v>6.46</v>
      </c>
      <c r="I340" s="137"/>
      <c r="J340" s="138">
        <f>ROUND(I340*H340,2)</f>
        <v>0</v>
      </c>
      <c r="K340" s="134" t="s">
        <v>138</v>
      </c>
      <c r="L340" s="32"/>
      <c r="M340" s="139" t="s">
        <v>1</v>
      </c>
      <c r="N340" s="140" t="s">
        <v>46</v>
      </c>
      <c r="P340" s="141">
        <f>O340*H340</f>
        <v>0</v>
      </c>
      <c r="Q340" s="141">
        <v>0</v>
      </c>
      <c r="R340" s="141">
        <f>Q340*H340</f>
        <v>0</v>
      </c>
      <c r="S340" s="141">
        <v>0</v>
      </c>
      <c r="T340" s="142">
        <f>S340*H340</f>
        <v>0</v>
      </c>
      <c r="AR340" s="143" t="s">
        <v>139</v>
      </c>
      <c r="AT340" s="143" t="s">
        <v>134</v>
      </c>
      <c r="AU340" s="143" t="s">
        <v>91</v>
      </c>
      <c r="AY340" s="17" t="s">
        <v>132</v>
      </c>
      <c r="BE340" s="144">
        <f>IF(N340="základní",J340,0)</f>
        <v>0</v>
      </c>
      <c r="BF340" s="144">
        <f>IF(N340="snížená",J340,0)</f>
        <v>0</v>
      </c>
      <c r="BG340" s="144">
        <f>IF(N340="zákl. přenesená",J340,0)</f>
        <v>0</v>
      </c>
      <c r="BH340" s="144">
        <f>IF(N340="sníž. přenesená",J340,0)</f>
        <v>0</v>
      </c>
      <c r="BI340" s="144">
        <f>IF(N340="nulová",J340,0)</f>
        <v>0</v>
      </c>
      <c r="BJ340" s="17" t="s">
        <v>89</v>
      </c>
      <c r="BK340" s="144">
        <f>ROUND(I340*H340,2)</f>
        <v>0</v>
      </c>
      <c r="BL340" s="17" t="s">
        <v>139</v>
      </c>
      <c r="BM340" s="143" t="s">
        <v>907</v>
      </c>
    </row>
    <row r="341" spans="2:65" s="12" customFormat="1">
      <c r="B341" s="145"/>
      <c r="D341" s="146" t="s">
        <v>141</v>
      </c>
      <c r="E341" s="147" t="s">
        <v>1</v>
      </c>
      <c r="F341" s="148" t="s">
        <v>904</v>
      </c>
      <c r="H341" s="149">
        <v>6.46</v>
      </c>
      <c r="I341" s="150"/>
      <c r="L341" s="145"/>
      <c r="M341" s="151"/>
      <c r="T341" s="152"/>
      <c r="AT341" s="147" t="s">
        <v>141</v>
      </c>
      <c r="AU341" s="147" t="s">
        <v>91</v>
      </c>
      <c r="AV341" s="12" t="s">
        <v>91</v>
      </c>
      <c r="AW341" s="12" t="s">
        <v>36</v>
      </c>
      <c r="AX341" s="12" t="s">
        <v>89</v>
      </c>
      <c r="AY341" s="147" t="s">
        <v>132</v>
      </c>
    </row>
    <row r="342" spans="2:65" s="11" customFormat="1" ht="22.9" customHeight="1">
      <c r="B342" s="120"/>
      <c r="D342" s="121" t="s">
        <v>80</v>
      </c>
      <c r="E342" s="130" t="s">
        <v>682</v>
      </c>
      <c r="F342" s="130" t="s">
        <v>683</v>
      </c>
      <c r="I342" s="123"/>
      <c r="J342" s="131">
        <f>BK342</f>
        <v>0</v>
      </c>
      <c r="L342" s="120"/>
      <c r="M342" s="125"/>
      <c r="P342" s="126">
        <f>SUM(P343:P359)</f>
        <v>0</v>
      </c>
      <c r="R342" s="126">
        <f>SUM(R343:R359)</f>
        <v>0</v>
      </c>
      <c r="T342" s="127">
        <f>SUM(T343:T359)</f>
        <v>0</v>
      </c>
      <c r="AR342" s="121" t="s">
        <v>89</v>
      </c>
      <c r="AT342" s="128" t="s">
        <v>80</v>
      </c>
      <c r="AU342" s="128" t="s">
        <v>89</v>
      </c>
      <c r="AY342" s="121" t="s">
        <v>132</v>
      </c>
      <c r="BK342" s="129">
        <f>SUM(BK343:BK359)</f>
        <v>0</v>
      </c>
    </row>
    <row r="343" spans="2:65" s="1" customFormat="1" ht="37.9" customHeight="1">
      <c r="B343" s="32"/>
      <c r="C343" s="132" t="s">
        <v>489</v>
      </c>
      <c r="D343" s="132" t="s">
        <v>134</v>
      </c>
      <c r="E343" s="133" t="s">
        <v>685</v>
      </c>
      <c r="F343" s="134" t="s">
        <v>686</v>
      </c>
      <c r="G343" s="135" t="s">
        <v>268</v>
      </c>
      <c r="H343" s="136">
        <v>46.44</v>
      </c>
      <c r="I343" s="137"/>
      <c r="J343" s="138">
        <f>ROUND(I343*H343,2)</f>
        <v>0</v>
      </c>
      <c r="K343" s="134" t="s">
        <v>138</v>
      </c>
      <c r="L343" s="32"/>
      <c r="M343" s="139" t="s">
        <v>1</v>
      </c>
      <c r="N343" s="140" t="s">
        <v>46</v>
      </c>
      <c r="P343" s="141">
        <f>O343*H343</f>
        <v>0</v>
      </c>
      <c r="Q343" s="141">
        <v>0</v>
      </c>
      <c r="R343" s="141">
        <f>Q343*H343</f>
        <v>0</v>
      </c>
      <c r="S343" s="141">
        <v>0</v>
      </c>
      <c r="T343" s="142">
        <f>S343*H343</f>
        <v>0</v>
      </c>
      <c r="AR343" s="143" t="s">
        <v>139</v>
      </c>
      <c r="AT343" s="143" t="s">
        <v>134</v>
      </c>
      <c r="AU343" s="143" t="s">
        <v>91</v>
      </c>
      <c r="AY343" s="17" t="s">
        <v>132</v>
      </c>
      <c r="BE343" s="144">
        <f>IF(N343="základní",J343,0)</f>
        <v>0</v>
      </c>
      <c r="BF343" s="144">
        <f>IF(N343="snížená",J343,0)</f>
        <v>0</v>
      </c>
      <c r="BG343" s="144">
        <f>IF(N343="zákl. přenesená",J343,0)</f>
        <v>0</v>
      </c>
      <c r="BH343" s="144">
        <f>IF(N343="sníž. přenesená",J343,0)</f>
        <v>0</v>
      </c>
      <c r="BI343" s="144">
        <f>IF(N343="nulová",J343,0)</f>
        <v>0</v>
      </c>
      <c r="BJ343" s="17" t="s">
        <v>89</v>
      </c>
      <c r="BK343" s="144">
        <f>ROUND(I343*H343,2)</f>
        <v>0</v>
      </c>
      <c r="BL343" s="17" t="s">
        <v>139</v>
      </c>
      <c r="BM343" s="143" t="s">
        <v>908</v>
      </c>
    </row>
    <row r="344" spans="2:65" s="1" customFormat="1" ht="37.9" customHeight="1">
      <c r="B344" s="32"/>
      <c r="C344" s="132" t="s">
        <v>493</v>
      </c>
      <c r="D344" s="132" t="s">
        <v>134</v>
      </c>
      <c r="E344" s="133" t="s">
        <v>689</v>
      </c>
      <c r="F344" s="134" t="s">
        <v>690</v>
      </c>
      <c r="G344" s="135" t="s">
        <v>268</v>
      </c>
      <c r="H344" s="136">
        <v>325.08</v>
      </c>
      <c r="I344" s="137"/>
      <c r="J344" s="138">
        <f>ROUND(I344*H344,2)</f>
        <v>0</v>
      </c>
      <c r="K344" s="134" t="s">
        <v>138</v>
      </c>
      <c r="L344" s="32"/>
      <c r="M344" s="139" t="s">
        <v>1</v>
      </c>
      <c r="N344" s="140" t="s">
        <v>46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139</v>
      </c>
      <c r="AT344" s="143" t="s">
        <v>134</v>
      </c>
      <c r="AU344" s="143" t="s">
        <v>91</v>
      </c>
      <c r="AY344" s="17" t="s">
        <v>132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7" t="s">
        <v>89</v>
      </c>
      <c r="BK344" s="144">
        <f>ROUND(I344*H344,2)</f>
        <v>0</v>
      </c>
      <c r="BL344" s="17" t="s">
        <v>139</v>
      </c>
      <c r="BM344" s="143" t="s">
        <v>909</v>
      </c>
    </row>
    <row r="345" spans="2:65" s="13" customFormat="1">
      <c r="B345" s="156"/>
      <c r="D345" s="146" t="s">
        <v>141</v>
      </c>
      <c r="E345" s="157" t="s">
        <v>1</v>
      </c>
      <c r="F345" s="158" t="s">
        <v>692</v>
      </c>
      <c r="H345" s="157" t="s">
        <v>1</v>
      </c>
      <c r="I345" s="159"/>
      <c r="L345" s="156"/>
      <c r="M345" s="160"/>
      <c r="T345" s="161"/>
      <c r="AT345" s="157" t="s">
        <v>141</v>
      </c>
      <c r="AU345" s="157" t="s">
        <v>91</v>
      </c>
      <c r="AV345" s="13" t="s">
        <v>89</v>
      </c>
      <c r="AW345" s="13" t="s">
        <v>36</v>
      </c>
      <c r="AX345" s="13" t="s">
        <v>81</v>
      </c>
      <c r="AY345" s="157" t="s">
        <v>132</v>
      </c>
    </row>
    <row r="346" spans="2:65" s="12" customFormat="1">
      <c r="B346" s="145"/>
      <c r="D346" s="146" t="s">
        <v>141</v>
      </c>
      <c r="E346" s="147" t="s">
        <v>1</v>
      </c>
      <c r="F346" s="148" t="s">
        <v>910</v>
      </c>
      <c r="H346" s="149">
        <v>325.08</v>
      </c>
      <c r="I346" s="150"/>
      <c r="L346" s="145"/>
      <c r="M346" s="151"/>
      <c r="T346" s="152"/>
      <c r="AT346" s="147" t="s">
        <v>141</v>
      </c>
      <c r="AU346" s="147" t="s">
        <v>91</v>
      </c>
      <c r="AV346" s="12" t="s">
        <v>91</v>
      </c>
      <c r="AW346" s="12" t="s">
        <v>36</v>
      </c>
      <c r="AX346" s="12" t="s">
        <v>89</v>
      </c>
      <c r="AY346" s="147" t="s">
        <v>132</v>
      </c>
    </row>
    <row r="347" spans="2:65" s="1" customFormat="1" ht="37.9" customHeight="1">
      <c r="B347" s="32"/>
      <c r="C347" s="132" t="s">
        <v>497</v>
      </c>
      <c r="D347" s="132" t="s">
        <v>134</v>
      </c>
      <c r="E347" s="133" t="s">
        <v>911</v>
      </c>
      <c r="F347" s="134" t="s">
        <v>912</v>
      </c>
      <c r="G347" s="135" t="s">
        <v>268</v>
      </c>
      <c r="H347" s="136">
        <v>28.850999999999999</v>
      </c>
      <c r="I347" s="137"/>
      <c r="J347" s="138">
        <f>ROUND(I347*H347,2)</f>
        <v>0</v>
      </c>
      <c r="K347" s="134" t="s">
        <v>138</v>
      </c>
      <c r="L347" s="32"/>
      <c r="M347" s="139" t="s">
        <v>1</v>
      </c>
      <c r="N347" s="140" t="s">
        <v>46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139</v>
      </c>
      <c r="AT347" s="143" t="s">
        <v>134</v>
      </c>
      <c r="AU347" s="143" t="s">
        <v>91</v>
      </c>
      <c r="AY347" s="17" t="s">
        <v>132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7" t="s">
        <v>89</v>
      </c>
      <c r="BK347" s="144">
        <f>ROUND(I347*H347,2)</f>
        <v>0</v>
      </c>
      <c r="BL347" s="17" t="s">
        <v>139</v>
      </c>
      <c r="BM347" s="143" t="s">
        <v>913</v>
      </c>
    </row>
    <row r="348" spans="2:65" s="12" customFormat="1">
      <c r="B348" s="145"/>
      <c r="D348" s="146" t="s">
        <v>141</v>
      </c>
      <c r="E348" s="147" t="s">
        <v>1</v>
      </c>
      <c r="F348" s="148" t="s">
        <v>914</v>
      </c>
      <c r="H348" s="149">
        <v>28.850999999999999</v>
      </c>
      <c r="I348" s="150"/>
      <c r="L348" s="145"/>
      <c r="M348" s="151"/>
      <c r="T348" s="152"/>
      <c r="AT348" s="147" t="s">
        <v>141</v>
      </c>
      <c r="AU348" s="147" t="s">
        <v>91</v>
      </c>
      <c r="AV348" s="12" t="s">
        <v>91</v>
      </c>
      <c r="AW348" s="12" t="s">
        <v>36</v>
      </c>
      <c r="AX348" s="12" t="s">
        <v>89</v>
      </c>
      <c r="AY348" s="147" t="s">
        <v>132</v>
      </c>
    </row>
    <row r="349" spans="2:65" s="1" customFormat="1" ht="37.9" customHeight="1">
      <c r="B349" s="32"/>
      <c r="C349" s="132" t="s">
        <v>501</v>
      </c>
      <c r="D349" s="132" t="s">
        <v>134</v>
      </c>
      <c r="E349" s="133" t="s">
        <v>915</v>
      </c>
      <c r="F349" s="134" t="s">
        <v>690</v>
      </c>
      <c r="G349" s="135" t="s">
        <v>268</v>
      </c>
      <c r="H349" s="136">
        <v>201.95699999999999</v>
      </c>
      <c r="I349" s="137"/>
      <c r="J349" s="138">
        <f>ROUND(I349*H349,2)</f>
        <v>0</v>
      </c>
      <c r="K349" s="134" t="s">
        <v>138</v>
      </c>
      <c r="L349" s="32"/>
      <c r="M349" s="139" t="s">
        <v>1</v>
      </c>
      <c r="N349" s="140" t="s">
        <v>46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139</v>
      </c>
      <c r="AT349" s="143" t="s">
        <v>134</v>
      </c>
      <c r="AU349" s="143" t="s">
        <v>91</v>
      </c>
      <c r="AY349" s="17" t="s">
        <v>132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7" t="s">
        <v>89</v>
      </c>
      <c r="BK349" s="144">
        <f>ROUND(I349*H349,2)</f>
        <v>0</v>
      </c>
      <c r="BL349" s="17" t="s">
        <v>139</v>
      </c>
      <c r="BM349" s="143" t="s">
        <v>916</v>
      </c>
    </row>
    <row r="350" spans="2:65" s="13" customFormat="1">
      <c r="B350" s="156"/>
      <c r="D350" s="146" t="s">
        <v>141</v>
      </c>
      <c r="E350" s="157" t="s">
        <v>1</v>
      </c>
      <c r="F350" s="158" t="s">
        <v>692</v>
      </c>
      <c r="H350" s="157" t="s">
        <v>1</v>
      </c>
      <c r="I350" s="159"/>
      <c r="L350" s="156"/>
      <c r="M350" s="160"/>
      <c r="T350" s="161"/>
      <c r="AT350" s="157" t="s">
        <v>141</v>
      </c>
      <c r="AU350" s="157" t="s">
        <v>91</v>
      </c>
      <c r="AV350" s="13" t="s">
        <v>89</v>
      </c>
      <c r="AW350" s="13" t="s">
        <v>36</v>
      </c>
      <c r="AX350" s="13" t="s">
        <v>81</v>
      </c>
      <c r="AY350" s="157" t="s">
        <v>132</v>
      </c>
    </row>
    <row r="351" spans="2:65" s="12" customFormat="1">
      <c r="B351" s="145"/>
      <c r="D351" s="146" t="s">
        <v>141</v>
      </c>
      <c r="E351" s="147" t="s">
        <v>1</v>
      </c>
      <c r="F351" s="148" t="s">
        <v>917</v>
      </c>
      <c r="H351" s="149">
        <v>201.95699999999999</v>
      </c>
      <c r="I351" s="150"/>
      <c r="L351" s="145"/>
      <c r="M351" s="151"/>
      <c r="T351" s="152"/>
      <c r="AT351" s="147" t="s">
        <v>141</v>
      </c>
      <c r="AU351" s="147" t="s">
        <v>91</v>
      </c>
      <c r="AV351" s="12" t="s">
        <v>91</v>
      </c>
      <c r="AW351" s="12" t="s">
        <v>36</v>
      </c>
      <c r="AX351" s="12" t="s">
        <v>89</v>
      </c>
      <c r="AY351" s="147" t="s">
        <v>132</v>
      </c>
    </row>
    <row r="352" spans="2:65" s="1" customFormat="1" ht="44.25" customHeight="1">
      <c r="B352" s="32"/>
      <c r="C352" s="132" t="s">
        <v>505</v>
      </c>
      <c r="D352" s="194" t="s">
        <v>134</v>
      </c>
      <c r="E352" s="133" t="s">
        <v>695</v>
      </c>
      <c r="F352" s="134" t="s">
        <v>696</v>
      </c>
      <c r="G352" s="135" t="s">
        <v>268</v>
      </c>
      <c r="H352" s="136">
        <v>30.006</v>
      </c>
      <c r="I352" s="137"/>
      <c r="J352" s="138">
        <f>ROUND(I352*H352,2)</f>
        <v>0</v>
      </c>
      <c r="K352" s="195" t="s">
        <v>269</v>
      </c>
      <c r="L352" s="32"/>
      <c r="M352" s="139" t="s">
        <v>1</v>
      </c>
      <c r="N352" s="140" t="s">
        <v>46</v>
      </c>
      <c r="P352" s="141">
        <f>O352*H352</f>
        <v>0</v>
      </c>
      <c r="Q352" s="141">
        <v>0</v>
      </c>
      <c r="R352" s="141">
        <f>Q352*H352</f>
        <v>0</v>
      </c>
      <c r="S352" s="141">
        <v>0</v>
      </c>
      <c r="T352" s="142">
        <f>S352*H352</f>
        <v>0</v>
      </c>
      <c r="AR352" s="143" t="s">
        <v>139</v>
      </c>
      <c r="AT352" s="143" t="s">
        <v>134</v>
      </c>
      <c r="AU352" s="143" t="s">
        <v>91</v>
      </c>
      <c r="AY352" s="17" t="s">
        <v>132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7" t="s">
        <v>89</v>
      </c>
      <c r="BK352" s="144">
        <f>ROUND(I352*H352,2)</f>
        <v>0</v>
      </c>
      <c r="BL352" s="17" t="s">
        <v>139</v>
      </c>
      <c r="BM352" s="143" t="s">
        <v>918</v>
      </c>
    </row>
    <row r="353" spans="2:65" s="12" customFormat="1">
      <c r="B353" s="145"/>
      <c r="D353" s="146" t="s">
        <v>141</v>
      </c>
      <c r="E353" s="147" t="s">
        <v>1</v>
      </c>
      <c r="F353" s="148" t="s">
        <v>914</v>
      </c>
      <c r="H353" s="149">
        <v>28.850999999999999</v>
      </c>
      <c r="I353" s="150"/>
      <c r="L353" s="145"/>
      <c r="M353" s="151"/>
      <c r="T353" s="152"/>
      <c r="AT353" s="147" t="s">
        <v>141</v>
      </c>
      <c r="AU353" s="147" t="s">
        <v>91</v>
      </c>
      <c r="AV353" s="12" t="s">
        <v>91</v>
      </c>
      <c r="AW353" s="12" t="s">
        <v>36</v>
      </c>
      <c r="AX353" s="12" t="s">
        <v>81</v>
      </c>
      <c r="AY353" s="147" t="s">
        <v>132</v>
      </c>
    </row>
    <row r="354" spans="2:65" s="12" customFormat="1">
      <c r="B354" s="145"/>
      <c r="D354" s="146" t="s">
        <v>141</v>
      </c>
      <c r="E354" s="147" t="s">
        <v>1</v>
      </c>
      <c r="F354" s="148" t="s">
        <v>919</v>
      </c>
      <c r="H354" s="149">
        <v>1.155</v>
      </c>
      <c r="I354" s="150"/>
      <c r="L354" s="145"/>
      <c r="M354" s="151"/>
      <c r="T354" s="152"/>
      <c r="AT354" s="147" t="s">
        <v>141</v>
      </c>
      <c r="AU354" s="147" t="s">
        <v>91</v>
      </c>
      <c r="AV354" s="12" t="s">
        <v>91</v>
      </c>
      <c r="AW354" s="12" t="s">
        <v>36</v>
      </c>
      <c r="AX354" s="12" t="s">
        <v>81</v>
      </c>
      <c r="AY354" s="147" t="s">
        <v>132</v>
      </c>
    </row>
    <row r="355" spans="2:65" s="14" customFormat="1">
      <c r="B355" s="162"/>
      <c r="D355" s="146" t="s">
        <v>141</v>
      </c>
      <c r="E355" s="163" t="s">
        <v>1</v>
      </c>
      <c r="F355" s="164" t="s">
        <v>153</v>
      </c>
      <c r="H355" s="165">
        <v>30.006</v>
      </c>
      <c r="I355" s="166"/>
      <c r="L355" s="162"/>
      <c r="M355" s="167"/>
      <c r="T355" s="168"/>
      <c r="AT355" s="163" t="s">
        <v>141</v>
      </c>
      <c r="AU355" s="163" t="s">
        <v>91</v>
      </c>
      <c r="AV355" s="14" t="s">
        <v>139</v>
      </c>
      <c r="AW355" s="14" t="s">
        <v>36</v>
      </c>
      <c r="AX355" s="14" t="s">
        <v>89</v>
      </c>
      <c r="AY355" s="163" t="s">
        <v>132</v>
      </c>
    </row>
    <row r="356" spans="2:65" s="1" customFormat="1" ht="44.25" customHeight="1">
      <c r="B356" s="32"/>
      <c r="C356" s="132" t="s">
        <v>509</v>
      </c>
      <c r="D356" s="194" t="s">
        <v>134</v>
      </c>
      <c r="E356" s="133" t="s">
        <v>701</v>
      </c>
      <c r="F356" s="134" t="s">
        <v>702</v>
      </c>
      <c r="G356" s="135" t="s">
        <v>268</v>
      </c>
      <c r="H356" s="136">
        <v>1.3560000000000001</v>
      </c>
      <c r="I356" s="137"/>
      <c r="J356" s="138">
        <f>ROUND(I356*H356,2)</f>
        <v>0</v>
      </c>
      <c r="K356" s="195" t="s">
        <v>269</v>
      </c>
      <c r="L356" s="32"/>
      <c r="M356" s="139" t="s">
        <v>1</v>
      </c>
      <c r="N356" s="140" t="s">
        <v>46</v>
      </c>
      <c r="P356" s="141">
        <f>O356*H356</f>
        <v>0</v>
      </c>
      <c r="Q356" s="141">
        <v>0</v>
      </c>
      <c r="R356" s="141">
        <f>Q356*H356</f>
        <v>0</v>
      </c>
      <c r="S356" s="141">
        <v>0</v>
      </c>
      <c r="T356" s="142">
        <f>S356*H356</f>
        <v>0</v>
      </c>
      <c r="AR356" s="143" t="s">
        <v>139</v>
      </c>
      <c r="AT356" s="143" t="s">
        <v>134</v>
      </c>
      <c r="AU356" s="143" t="s">
        <v>91</v>
      </c>
      <c r="AY356" s="17" t="s">
        <v>132</v>
      </c>
      <c r="BE356" s="144">
        <f>IF(N356="základní",J356,0)</f>
        <v>0</v>
      </c>
      <c r="BF356" s="144">
        <f>IF(N356="snížená",J356,0)</f>
        <v>0</v>
      </c>
      <c r="BG356" s="144">
        <f>IF(N356="zákl. přenesená",J356,0)</f>
        <v>0</v>
      </c>
      <c r="BH356" s="144">
        <f>IF(N356="sníž. přenesená",J356,0)</f>
        <v>0</v>
      </c>
      <c r="BI356" s="144">
        <f>IF(N356="nulová",J356,0)</f>
        <v>0</v>
      </c>
      <c r="BJ356" s="17" t="s">
        <v>89</v>
      </c>
      <c r="BK356" s="144">
        <f>ROUND(I356*H356,2)</f>
        <v>0</v>
      </c>
      <c r="BL356" s="17" t="s">
        <v>139</v>
      </c>
      <c r="BM356" s="143" t="s">
        <v>920</v>
      </c>
    </row>
    <row r="357" spans="2:65" s="12" customFormat="1">
      <c r="B357" s="145"/>
      <c r="D357" s="146" t="s">
        <v>141</v>
      </c>
      <c r="E357" s="147" t="s">
        <v>1</v>
      </c>
      <c r="F357" s="148" t="s">
        <v>921</v>
      </c>
      <c r="H357" s="149">
        <v>1.3560000000000001</v>
      </c>
      <c r="I357" s="150"/>
      <c r="L357" s="145"/>
      <c r="M357" s="151"/>
      <c r="T357" s="152"/>
      <c r="AT357" s="147" t="s">
        <v>141</v>
      </c>
      <c r="AU357" s="147" t="s">
        <v>91</v>
      </c>
      <c r="AV357" s="12" t="s">
        <v>91</v>
      </c>
      <c r="AW357" s="12" t="s">
        <v>36</v>
      </c>
      <c r="AX357" s="12" t="s">
        <v>89</v>
      </c>
      <c r="AY357" s="147" t="s">
        <v>132</v>
      </c>
    </row>
    <row r="358" spans="2:65" s="1" customFormat="1" ht="44.25" customHeight="1">
      <c r="B358" s="32"/>
      <c r="C358" s="132" t="s">
        <v>513</v>
      </c>
      <c r="D358" s="194" t="s">
        <v>134</v>
      </c>
      <c r="E358" s="133" t="s">
        <v>706</v>
      </c>
      <c r="F358" s="134" t="s">
        <v>267</v>
      </c>
      <c r="G358" s="135" t="s">
        <v>268</v>
      </c>
      <c r="H358" s="136">
        <v>43.93</v>
      </c>
      <c r="I358" s="137"/>
      <c r="J358" s="138">
        <f>ROUND(I358*H358,2)</f>
        <v>0</v>
      </c>
      <c r="K358" s="195" t="s">
        <v>269</v>
      </c>
      <c r="L358" s="32"/>
      <c r="M358" s="139" t="s">
        <v>1</v>
      </c>
      <c r="N358" s="140" t="s">
        <v>46</v>
      </c>
      <c r="P358" s="141">
        <f>O358*H358</f>
        <v>0</v>
      </c>
      <c r="Q358" s="141">
        <v>0</v>
      </c>
      <c r="R358" s="141">
        <f>Q358*H358</f>
        <v>0</v>
      </c>
      <c r="S358" s="141">
        <v>0</v>
      </c>
      <c r="T358" s="142">
        <f>S358*H358</f>
        <v>0</v>
      </c>
      <c r="AR358" s="143" t="s">
        <v>139</v>
      </c>
      <c r="AT358" s="143" t="s">
        <v>134</v>
      </c>
      <c r="AU358" s="143" t="s">
        <v>91</v>
      </c>
      <c r="AY358" s="17" t="s">
        <v>132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7" t="s">
        <v>89</v>
      </c>
      <c r="BK358" s="144">
        <f>ROUND(I358*H358,2)</f>
        <v>0</v>
      </c>
      <c r="BL358" s="17" t="s">
        <v>139</v>
      </c>
      <c r="BM358" s="143" t="s">
        <v>922</v>
      </c>
    </row>
    <row r="359" spans="2:65" s="12" customFormat="1">
      <c r="B359" s="145"/>
      <c r="D359" s="146" t="s">
        <v>141</v>
      </c>
      <c r="E359" s="147" t="s">
        <v>1</v>
      </c>
      <c r="F359" s="148" t="s">
        <v>923</v>
      </c>
      <c r="H359" s="149">
        <v>43.93</v>
      </c>
      <c r="I359" s="150"/>
      <c r="L359" s="145"/>
      <c r="M359" s="151"/>
      <c r="T359" s="152"/>
      <c r="AT359" s="147" t="s">
        <v>141</v>
      </c>
      <c r="AU359" s="147" t="s">
        <v>91</v>
      </c>
      <c r="AV359" s="12" t="s">
        <v>91</v>
      </c>
      <c r="AW359" s="12" t="s">
        <v>36</v>
      </c>
      <c r="AX359" s="12" t="s">
        <v>89</v>
      </c>
      <c r="AY359" s="147" t="s">
        <v>132</v>
      </c>
    </row>
    <row r="360" spans="2:65" s="11" customFormat="1" ht="22.9" customHeight="1">
      <c r="B360" s="120"/>
      <c r="D360" s="121" t="s">
        <v>80</v>
      </c>
      <c r="E360" s="130" t="s">
        <v>709</v>
      </c>
      <c r="F360" s="130" t="s">
        <v>710</v>
      </c>
      <c r="I360" s="123"/>
      <c r="J360" s="131">
        <f>BK360</f>
        <v>0</v>
      </c>
      <c r="L360" s="120"/>
      <c r="M360" s="125"/>
      <c r="P360" s="126">
        <f>P361</f>
        <v>0</v>
      </c>
      <c r="R360" s="126">
        <f>R361</f>
        <v>0</v>
      </c>
      <c r="T360" s="127">
        <f>T361</f>
        <v>0</v>
      </c>
      <c r="AR360" s="121" t="s">
        <v>89</v>
      </c>
      <c r="AT360" s="128" t="s">
        <v>80</v>
      </c>
      <c r="AU360" s="128" t="s">
        <v>89</v>
      </c>
      <c r="AY360" s="121" t="s">
        <v>132</v>
      </c>
      <c r="BK360" s="129">
        <f>BK361</f>
        <v>0</v>
      </c>
    </row>
    <row r="361" spans="2:65" s="1" customFormat="1" ht="37.9" customHeight="1">
      <c r="B361" s="32"/>
      <c r="C361" s="132" t="s">
        <v>517</v>
      </c>
      <c r="D361" s="194" t="s">
        <v>134</v>
      </c>
      <c r="E361" s="133" t="s">
        <v>924</v>
      </c>
      <c r="F361" s="134" t="s">
        <v>925</v>
      </c>
      <c r="G361" s="135" t="s">
        <v>268</v>
      </c>
      <c r="H361" s="136">
        <v>439.63600000000002</v>
      </c>
      <c r="I361" s="137"/>
      <c r="J361" s="138">
        <f>ROUND(I361*H361,2)</f>
        <v>0</v>
      </c>
      <c r="K361" s="195" t="s">
        <v>269</v>
      </c>
      <c r="L361" s="32"/>
      <c r="M361" s="189" t="s">
        <v>1</v>
      </c>
      <c r="N361" s="190" t="s">
        <v>46</v>
      </c>
      <c r="O361" s="191"/>
      <c r="P361" s="192">
        <f>O361*H361</f>
        <v>0</v>
      </c>
      <c r="Q361" s="192">
        <v>0</v>
      </c>
      <c r="R361" s="192">
        <f>Q361*H361</f>
        <v>0</v>
      </c>
      <c r="S361" s="192">
        <v>0</v>
      </c>
      <c r="T361" s="193">
        <f>S361*H361</f>
        <v>0</v>
      </c>
      <c r="AR361" s="143" t="s">
        <v>139</v>
      </c>
      <c r="AT361" s="143" t="s">
        <v>134</v>
      </c>
      <c r="AU361" s="143" t="s">
        <v>91</v>
      </c>
      <c r="AY361" s="17" t="s">
        <v>132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7" t="s">
        <v>89</v>
      </c>
      <c r="BK361" s="144">
        <f>ROUND(I361*H361,2)</f>
        <v>0</v>
      </c>
      <c r="BL361" s="17" t="s">
        <v>139</v>
      </c>
      <c r="BM361" s="143" t="s">
        <v>926</v>
      </c>
    </row>
    <row r="362" spans="2:65" s="1" customFormat="1" ht="6.95" customHeight="1">
      <c r="B362" s="44"/>
      <c r="C362" s="45"/>
      <c r="D362" s="45"/>
      <c r="E362" s="45"/>
      <c r="F362" s="45"/>
      <c r="G362" s="45"/>
      <c r="H362" s="45"/>
      <c r="I362" s="45"/>
      <c r="J362" s="45"/>
      <c r="K362" s="45"/>
      <c r="L362" s="32"/>
    </row>
  </sheetData>
  <sheetProtection algorithmName="SHA-512" hashValue="x0t5Sofnnu1mCfkSu3oyu9PaJbbRA0ggnmWjEZ8cKsxeza8GxuHnK6KNpLsH2vqKfV2fSpTkK61dY+5kHDQD4A==" saltValue="a29vQlrsGFt0oeZg/Xj+ig==" spinCount="100000" sheet="1" objects="1" scenarios="1" formatColumns="0" formatRows="0" autoFilter="0"/>
  <autoFilter ref="C126:K361" xr:uid="{00000000-0009-0000-0000-000002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7" t="s">
        <v>97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91</v>
      </c>
    </row>
    <row r="4" spans="2:46" ht="24.95" customHeight="1">
      <c r="B4" s="20"/>
      <c r="D4" s="21" t="s">
        <v>98</v>
      </c>
      <c r="L4" s="20"/>
      <c r="M4" s="88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35" t="str">
        <f>'Rekapitulace stavby'!K6</f>
        <v>Pardubice, ul. Na Záboří – vodovod, kanalizace</v>
      </c>
      <c r="F7" s="236"/>
      <c r="G7" s="236"/>
      <c r="H7" s="236"/>
      <c r="L7" s="20"/>
    </row>
    <row r="8" spans="2:46" s="1" customFormat="1" ht="12" customHeight="1">
      <c r="B8" s="32"/>
      <c r="D8" s="27" t="s">
        <v>99</v>
      </c>
      <c r="L8" s="32"/>
    </row>
    <row r="9" spans="2:46" s="1" customFormat="1" ht="16.5" customHeight="1">
      <c r="B9" s="32"/>
      <c r="E9" s="207" t="s">
        <v>927</v>
      </c>
      <c r="F9" s="234"/>
      <c r="G9" s="234"/>
      <c r="H9" s="234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7" t="s">
        <v>18</v>
      </c>
      <c r="F11" s="25" t="s">
        <v>1</v>
      </c>
      <c r="I11" s="27" t="s">
        <v>19</v>
      </c>
      <c r="J11" s="25" t="s">
        <v>1</v>
      </c>
      <c r="L11" s="32"/>
    </row>
    <row r="12" spans="2:46" s="1" customFormat="1" ht="12" customHeight="1">
      <c r="B12" s="32"/>
      <c r="D12" s="27" t="s">
        <v>20</v>
      </c>
      <c r="F12" s="25" t="s">
        <v>21</v>
      </c>
      <c r="I12" s="27" t="s">
        <v>22</v>
      </c>
      <c r="J12" s="52" t="str">
        <f>'Rekapitulace stavby'!AN8</f>
        <v>27. 3. 2023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7" t="s">
        <v>24</v>
      </c>
      <c r="I14" s="27" t="s">
        <v>25</v>
      </c>
      <c r="J14" s="25" t="s">
        <v>26</v>
      </c>
      <c r="L14" s="32"/>
    </row>
    <row r="15" spans="2:46" s="1" customFormat="1" ht="18" customHeight="1">
      <c r="B15" s="32"/>
      <c r="E15" s="25" t="s">
        <v>27</v>
      </c>
      <c r="I15" s="27" t="s">
        <v>28</v>
      </c>
      <c r="J15" s="25" t="s">
        <v>29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7" t="s">
        <v>30</v>
      </c>
      <c r="I17" s="27" t="s">
        <v>25</v>
      </c>
      <c r="J17" s="28" t="str">
        <f>'Rekapitulace stavby'!AN13</f>
        <v>Vyplň údaj</v>
      </c>
      <c r="L17" s="32"/>
    </row>
    <row r="18" spans="2:12" s="1" customFormat="1" ht="18" customHeight="1">
      <c r="B18" s="32"/>
      <c r="E18" s="237" t="str">
        <f>'Rekapitulace stavby'!E14</f>
        <v>Vyplň údaj</v>
      </c>
      <c r="F18" s="226"/>
      <c r="G18" s="226"/>
      <c r="H18" s="226"/>
      <c r="I18" s="27" t="s">
        <v>28</v>
      </c>
      <c r="J18" s="28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7" t="s">
        <v>32</v>
      </c>
      <c r="I20" s="27" t="s">
        <v>25</v>
      </c>
      <c r="J20" s="25" t="s">
        <v>33</v>
      </c>
      <c r="L20" s="32"/>
    </row>
    <row r="21" spans="2:12" s="1" customFormat="1" ht="18" customHeight="1">
      <c r="B21" s="32"/>
      <c r="E21" s="25" t="s">
        <v>34</v>
      </c>
      <c r="I21" s="27" t="s">
        <v>28</v>
      </c>
      <c r="J21" s="25" t="s">
        <v>35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7" t="s">
        <v>37</v>
      </c>
      <c r="I23" s="27" t="s">
        <v>25</v>
      </c>
      <c r="J23" s="25" t="s">
        <v>1</v>
      </c>
      <c r="L23" s="32"/>
    </row>
    <row r="24" spans="2:12" s="1" customFormat="1" ht="18" customHeight="1">
      <c r="B24" s="32"/>
      <c r="E24" s="25" t="s">
        <v>38</v>
      </c>
      <c r="I24" s="27" t="s">
        <v>28</v>
      </c>
      <c r="J24" s="25" t="s">
        <v>1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7" t="s">
        <v>39</v>
      </c>
      <c r="L26" s="32"/>
    </row>
    <row r="27" spans="2:12" s="7" customFormat="1" ht="71.25" customHeight="1">
      <c r="B27" s="89"/>
      <c r="E27" s="230" t="s">
        <v>40</v>
      </c>
      <c r="F27" s="230"/>
      <c r="G27" s="230"/>
      <c r="H27" s="230"/>
      <c r="L27" s="89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3"/>
      <c r="E29" s="53"/>
      <c r="F29" s="53"/>
      <c r="G29" s="53"/>
      <c r="H29" s="53"/>
      <c r="I29" s="53"/>
      <c r="J29" s="53"/>
      <c r="K29" s="53"/>
      <c r="L29" s="32"/>
    </row>
    <row r="30" spans="2:12" s="1" customFormat="1" ht="25.35" customHeight="1">
      <c r="B30" s="32"/>
      <c r="D30" s="90" t="s">
        <v>41</v>
      </c>
      <c r="J30" s="66">
        <f>ROUND(J124, 2)</f>
        <v>0</v>
      </c>
      <c r="L30" s="32"/>
    </row>
    <row r="31" spans="2:12" s="1" customFormat="1" ht="6.95" customHeight="1">
      <c r="B31" s="32"/>
      <c r="D31" s="53"/>
      <c r="E31" s="53"/>
      <c r="F31" s="53"/>
      <c r="G31" s="53"/>
      <c r="H31" s="53"/>
      <c r="I31" s="53"/>
      <c r="J31" s="53"/>
      <c r="K31" s="53"/>
      <c r="L31" s="32"/>
    </row>
    <row r="32" spans="2:12" s="1" customFormat="1" ht="14.45" customHeight="1">
      <c r="B32" s="32"/>
      <c r="F32" s="35" t="s">
        <v>43</v>
      </c>
      <c r="I32" s="35" t="s">
        <v>42</v>
      </c>
      <c r="J32" s="35" t="s">
        <v>44</v>
      </c>
      <c r="L32" s="32"/>
    </row>
    <row r="33" spans="2:12" s="1" customFormat="1" ht="14.45" customHeight="1">
      <c r="B33" s="32"/>
      <c r="D33" s="55" t="s">
        <v>45</v>
      </c>
      <c r="E33" s="27" t="s">
        <v>46</v>
      </c>
      <c r="F33" s="91">
        <f>ROUND((SUM(BE124:BE156)),  2)</f>
        <v>0</v>
      </c>
      <c r="I33" s="92">
        <v>0.21</v>
      </c>
      <c r="J33" s="91">
        <f>ROUND(((SUM(BE124:BE156))*I33),  2)</f>
        <v>0</v>
      </c>
      <c r="L33" s="32"/>
    </row>
    <row r="34" spans="2:12" s="1" customFormat="1" ht="14.45" customHeight="1">
      <c r="B34" s="32"/>
      <c r="E34" s="27" t="s">
        <v>47</v>
      </c>
      <c r="F34" s="91">
        <f>ROUND((SUM(BF124:BF156)),  2)</f>
        <v>0</v>
      </c>
      <c r="I34" s="92">
        <v>0.15</v>
      </c>
      <c r="J34" s="91">
        <f>ROUND(((SUM(BF124:BF156))*I34),  2)</f>
        <v>0</v>
      </c>
      <c r="L34" s="32"/>
    </row>
    <row r="35" spans="2:12" s="1" customFormat="1" ht="14.45" hidden="1" customHeight="1">
      <c r="B35" s="32"/>
      <c r="E35" s="27" t="s">
        <v>48</v>
      </c>
      <c r="F35" s="91">
        <f>ROUND((SUM(BG124:BG156)),  2)</f>
        <v>0</v>
      </c>
      <c r="I35" s="92">
        <v>0.21</v>
      </c>
      <c r="J35" s="91">
        <f>0</f>
        <v>0</v>
      </c>
      <c r="L35" s="32"/>
    </row>
    <row r="36" spans="2:12" s="1" customFormat="1" ht="14.45" hidden="1" customHeight="1">
      <c r="B36" s="32"/>
      <c r="E36" s="27" t="s">
        <v>49</v>
      </c>
      <c r="F36" s="91">
        <f>ROUND((SUM(BH124:BH156)),  2)</f>
        <v>0</v>
      </c>
      <c r="I36" s="92">
        <v>0.15</v>
      </c>
      <c r="J36" s="91">
        <f>0</f>
        <v>0</v>
      </c>
      <c r="L36" s="32"/>
    </row>
    <row r="37" spans="2:12" s="1" customFormat="1" ht="14.45" hidden="1" customHeight="1">
      <c r="B37" s="32"/>
      <c r="E37" s="27" t="s">
        <v>50</v>
      </c>
      <c r="F37" s="91">
        <f>ROUND((SUM(BI124:BI156)),  2)</f>
        <v>0</v>
      </c>
      <c r="I37" s="92">
        <v>0</v>
      </c>
      <c r="J37" s="91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3"/>
      <c r="D39" s="94" t="s">
        <v>51</v>
      </c>
      <c r="E39" s="57"/>
      <c r="F39" s="57"/>
      <c r="G39" s="95" t="s">
        <v>52</v>
      </c>
      <c r="H39" s="96" t="s">
        <v>53</v>
      </c>
      <c r="I39" s="57"/>
      <c r="J39" s="97">
        <f>SUM(J30:J37)</f>
        <v>0</v>
      </c>
      <c r="K39" s="98"/>
      <c r="L39" s="32"/>
    </row>
    <row r="40" spans="2:12" s="1" customFormat="1" ht="14.45" customHeight="1">
      <c r="B40" s="32"/>
      <c r="L40" s="32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2"/>
      <c r="D50" s="41" t="s">
        <v>54</v>
      </c>
      <c r="E50" s="42"/>
      <c r="F50" s="42"/>
      <c r="G50" s="41" t="s">
        <v>55</v>
      </c>
      <c r="H50" s="42"/>
      <c r="I50" s="42"/>
      <c r="J50" s="42"/>
      <c r="K50" s="42"/>
      <c r="L50" s="32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2"/>
      <c r="D61" s="43" t="s">
        <v>56</v>
      </c>
      <c r="E61" s="34"/>
      <c r="F61" s="99" t="s">
        <v>57</v>
      </c>
      <c r="G61" s="43" t="s">
        <v>56</v>
      </c>
      <c r="H61" s="34"/>
      <c r="I61" s="34"/>
      <c r="J61" s="100" t="s">
        <v>57</v>
      </c>
      <c r="K61" s="34"/>
      <c r="L61" s="32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2"/>
      <c r="D65" s="41" t="s">
        <v>58</v>
      </c>
      <c r="E65" s="42"/>
      <c r="F65" s="42"/>
      <c r="G65" s="41" t="s">
        <v>59</v>
      </c>
      <c r="H65" s="42"/>
      <c r="I65" s="42"/>
      <c r="J65" s="42"/>
      <c r="K65" s="42"/>
      <c r="L65" s="32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2"/>
      <c r="D76" s="43" t="s">
        <v>56</v>
      </c>
      <c r="E76" s="34"/>
      <c r="F76" s="99" t="s">
        <v>57</v>
      </c>
      <c r="G76" s="43" t="s">
        <v>56</v>
      </c>
      <c r="H76" s="34"/>
      <c r="I76" s="34"/>
      <c r="J76" s="100" t="s">
        <v>57</v>
      </c>
      <c r="K76" s="34"/>
      <c r="L76" s="32"/>
    </row>
    <row r="77" spans="2:12" s="1" customFormat="1" ht="14.4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2"/>
    </row>
    <row r="81" spans="2:47" s="1" customFormat="1" ht="6.95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2"/>
    </row>
    <row r="82" spans="2:47" s="1" customFormat="1" ht="24.95" customHeight="1">
      <c r="B82" s="32"/>
      <c r="C82" s="21" t="s">
        <v>101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7" t="s">
        <v>16</v>
      </c>
      <c r="L84" s="32"/>
    </row>
    <row r="85" spans="2:47" s="1" customFormat="1" ht="16.5" customHeight="1">
      <c r="B85" s="32"/>
      <c r="E85" s="235" t="str">
        <f>E7</f>
        <v>Pardubice, ul. Na Záboří – vodovod, kanalizace</v>
      </c>
      <c r="F85" s="236"/>
      <c r="G85" s="236"/>
      <c r="H85" s="236"/>
      <c r="L85" s="32"/>
    </row>
    <row r="86" spans="2:47" s="1" customFormat="1" ht="12" customHeight="1">
      <c r="B86" s="32"/>
      <c r="C86" s="27" t="s">
        <v>99</v>
      </c>
      <c r="L86" s="32"/>
    </row>
    <row r="87" spans="2:47" s="1" customFormat="1" ht="16.5" customHeight="1">
      <c r="B87" s="32"/>
      <c r="E87" s="207" t="str">
        <f>E9</f>
        <v>03 - Vedlejší a ostatní náklady</v>
      </c>
      <c r="F87" s="234"/>
      <c r="G87" s="234"/>
      <c r="H87" s="23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7" t="s">
        <v>20</v>
      </c>
      <c r="F89" s="25" t="str">
        <f>F12</f>
        <v>Pardubice</v>
      </c>
      <c r="I89" s="27" t="s">
        <v>22</v>
      </c>
      <c r="J89" s="52" t="str">
        <f>IF(J12="","",J12)</f>
        <v>27. 3. 2023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7" t="s">
        <v>24</v>
      </c>
      <c r="F91" s="25" t="str">
        <f>E15</f>
        <v>Vodovody a kanalizace Pardubice, a.s.</v>
      </c>
      <c r="I91" s="27" t="s">
        <v>32</v>
      </c>
      <c r="J91" s="30" t="str">
        <f>E21</f>
        <v>Multiaqua s.r.o.</v>
      </c>
      <c r="L91" s="32"/>
    </row>
    <row r="92" spans="2:47" s="1" customFormat="1" ht="15.2" customHeight="1">
      <c r="B92" s="32"/>
      <c r="C92" s="27" t="s">
        <v>30</v>
      </c>
      <c r="F92" s="25" t="str">
        <f>IF(E18="","",E18)</f>
        <v>Vyplň údaj</v>
      </c>
      <c r="I92" s="27" t="s">
        <v>37</v>
      </c>
      <c r="J92" s="30" t="str">
        <f>E24</f>
        <v>Leona Šaldová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01" t="s">
        <v>102</v>
      </c>
      <c r="D94" s="93"/>
      <c r="E94" s="93"/>
      <c r="F94" s="93"/>
      <c r="G94" s="93"/>
      <c r="H94" s="93"/>
      <c r="I94" s="93"/>
      <c r="J94" s="102" t="s">
        <v>103</v>
      </c>
      <c r="K94" s="93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03" t="s">
        <v>104</v>
      </c>
      <c r="J96" s="66">
        <f>J124</f>
        <v>0</v>
      </c>
      <c r="L96" s="32"/>
      <c r="AU96" s="17" t="s">
        <v>105</v>
      </c>
    </row>
    <row r="97" spans="2:12" s="8" customFormat="1" ht="24.95" customHeight="1">
      <c r="B97" s="104"/>
      <c r="D97" s="105" t="s">
        <v>928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2:12" s="9" customFormat="1" ht="19.899999999999999" customHeight="1">
      <c r="B98" s="108"/>
      <c r="D98" s="109" t="s">
        <v>929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2:12" s="8" customFormat="1" ht="24.95" customHeight="1">
      <c r="B99" s="104"/>
      <c r="D99" s="105" t="s">
        <v>930</v>
      </c>
      <c r="E99" s="106"/>
      <c r="F99" s="106"/>
      <c r="G99" s="106"/>
      <c r="H99" s="106"/>
      <c r="I99" s="106"/>
      <c r="J99" s="107">
        <f>J130</f>
        <v>0</v>
      </c>
      <c r="L99" s="104"/>
    </row>
    <row r="100" spans="2:12" s="9" customFormat="1" ht="19.899999999999999" customHeight="1">
      <c r="B100" s="108"/>
      <c r="D100" s="109" t="s">
        <v>929</v>
      </c>
      <c r="E100" s="110"/>
      <c r="F100" s="110"/>
      <c r="G100" s="110"/>
      <c r="H100" s="110"/>
      <c r="I100" s="110"/>
      <c r="J100" s="111">
        <f>J131</f>
        <v>0</v>
      </c>
      <c r="L100" s="108"/>
    </row>
    <row r="101" spans="2:12" s="8" customFormat="1" ht="24.95" customHeight="1">
      <c r="B101" s="104"/>
      <c r="D101" s="105" t="s">
        <v>931</v>
      </c>
      <c r="E101" s="106"/>
      <c r="F101" s="106"/>
      <c r="G101" s="106"/>
      <c r="H101" s="106"/>
      <c r="I101" s="106"/>
      <c r="J101" s="107">
        <f>J137</f>
        <v>0</v>
      </c>
      <c r="L101" s="104"/>
    </row>
    <row r="102" spans="2:12" s="9" customFormat="1" ht="19.899999999999999" customHeight="1">
      <c r="B102" s="108"/>
      <c r="D102" s="109" t="s">
        <v>929</v>
      </c>
      <c r="E102" s="110"/>
      <c r="F102" s="110"/>
      <c r="G102" s="110"/>
      <c r="H102" s="110"/>
      <c r="I102" s="110"/>
      <c r="J102" s="111">
        <f>J138</f>
        <v>0</v>
      </c>
      <c r="L102" s="108"/>
    </row>
    <row r="103" spans="2:12" s="8" customFormat="1" ht="24.95" customHeight="1">
      <c r="B103" s="104"/>
      <c r="D103" s="105" t="s">
        <v>932</v>
      </c>
      <c r="E103" s="106"/>
      <c r="F103" s="106"/>
      <c r="G103" s="106"/>
      <c r="H103" s="106"/>
      <c r="I103" s="106"/>
      <c r="J103" s="107">
        <f>J147</f>
        <v>0</v>
      </c>
      <c r="L103" s="104"/>
    </row>
    <row r="104" spans="2:12" s="9" customFormat="1" ht="19.899999999999999" customHeight="1">
      <c r="B104" s="108"/>
      <c r="D104" s="109" t="s">
        <v>929</v>
      </c>
      <c r="E104" s="110"/>
      <c r="F104" s="110"/>
      <c r="G104" s="110"/>
      <c r="H104" s="110"/>
      <c r="I104" s="110"/>
      <c r="J104" s="111">
        <f>J148</f>
        <v>0</v>
      </c>
      <c r="L104" s="108"/>
    </row>
    <row r="105" spans="2:12" s="1" customFormat="1" ht="21.75" customHeight="1">
      <c r="B105" s="32"/>
      <c r="L105" s="32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2"/>
    </row>
    <row r="110" spans="2:12" s="1" customFormat="1" ht="6.95" customHeight="1"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2"/>
    </row>
    <row r="111" spans="2:12" s="1" customFormat="1" ht="24.95" customHeight="1">
      <c r="B111" s="32"/>
      <c r="C111" s="21" t="s">
        <v>117</v>
      </c>
      <c r="L111" s="32"/>
    </row>
    <row r="112" spans="2:12" s="1" customFormat="1" ht="6.95" customHeight="1">
      <c r="B112" s="32"/>
      <c r="L112" s="32"/>
    </row>
    <row r="113" spans="2:65" s="1" customFormat="1" ht="12" customHeight="1">
      <c r="B113" s="32"/>
      <c r="C113" s="27" t="s">
        <v>16</v>
      </c>
      <c r="L113" s="32"/>
    </row>
    <row r="114" spans="2:65" s="1" customFormat="1" ht="16.5" customHeight="1">
      <c r="B114" s="32"/>
      <c r="E114" s="235" t="str">
        <f>E7</f>
        <v>Pardubice, ul. Na Záboří – vodovod, kanalizace</v>
      </c>
      <c r="F114" s="236"/>
      <c r="G114" s="236"/>
      <c r="H114" s="236"/>
      <c r="L114" s="32"/>
    </row>
    <row r="115" spans="2:65" s="1" customFormat="1" ht="12" customHeight="1">
      <c r="B115" s="32"/>
      <c r="C115" s="27" t="s">
        <v>99</v>
      </c>
      <c r="L115" s="32"/>
    </row>
    <row r="116" spans="2:65" s="1" customFormat="1" ht="16.5" customHeight="1">
      <c r="B116" s="32"/>
      <c r="E116" s="207" t="str">
        <f>E9</f>
        <v>03 - Vedlejší a ostatní náklady</v>
      </c>
      <c r="F116" s="234"/>
      <c r="G116" s="234"/>
      <c r="H116" s="234"/>
      <c r="L116" s="32"/>
    </row>
    <row r="117" spans="2:65" s="1" customFormat="1" ht="6.95" customHeight="1">
      <c r="B117" s="32"/>
      <c r="L117" s="32"/>
    </row>
    <row r="118" spans="2:65" s="1" customFormat="1" ht="12" customHeight="1">
      <c r="B118" s="32"/>
      <c r="C118" s="27" t="s">
        <v>20</v>
      </c>
      <c r="F118" s="25" t="str">
        <f>F12</f>
        <v>Pardubice</v>
      </c>
      <c r="I118" s="27" t="s">
        <v>22</v>
      </c>
      <c r="J118" s="52" t="str">
        <f>IF(J12="","",J12)</f>
        <v>27. 3. 2023</v>
      </c>
      <c r="L118" s="32"/>
    </row>
    <row r="119" spans="2:65" s="1" customFormat="1" ht="6.95" customHeight="1">
      <c r="B119" s="32"/>
      <c r="L119" s="32"/>
    </row>
    <row r="120" spans="2:65" s="1" customFormat="1" ht="15.2" customHeight="1">
      <c r="B120" s="32"/>
      <c r="C120" s="27" t="s">
        <v>24</v>
      </c>
      <c r="F120" s="25" t="str">
        <f>E15</f>
        <v>Vodovody a kanalizace Pardubice, a.s.</v>
      </c>
      <c r="I120" s="27" t="s">
        <v>32</v>
      </c>
      <c r="J120" s="30" t="str">
        <f>E21</f>
        <v>Multiaqua s.r.o.</v>
      </c>
      <c r="L120" s="32"/>
    </row>
    <row r="121" spans="2:65" s="1" customFormat="1" ht="15.2" customHeight="1">
      <c r="B121" s="32"/>
      <c r="C121" s="27" t="s">
        <v>30</v>
      </c>
      <c r="F121" s="25" t="str">
        <f>IF(E18="","",E18)</f>
        <v>Vyplň údaj</v>
      </c>
      <c r="I121" s="27" t="s">
        <v>37</v>
      </c>
      <c r="J121" s="30" t="str">
        <f>E24</f>
        <v>Leona Šaldová</v>
      </c>
      <c r="L121" s="32"/>
    </row>
    <row r="122" spans="2:65" s="1" customFormat="1" ht="10.35" customHeight="1">
      <c r="B122" s="32"/>
      <c r="L122" s="32"/>
    </row>
    <row r="123" spans="2:65" s="10" customFormat="1" ht="29.25" customHeight="1">
      <c r="B123" s="112"/>
      <c r="C123" s="113" t="s">
        <v>118</v>
      </c>
      <c r="D123" s="114" t="s">
        <v>66</v>
      </c>
      <c r="E123" s="114" t="s">
        <v>62</v>
      </c>
      <c r="F123" s="114" t="s">
        <v>63</v>
      </c>
      <c r="G123" s="114" t="s">
        <v>119</v>
      </c>
      <c r="H123" s="114" t="s">
        <v>120</v>
      </c>
      <c r="I123" s="114" t="s">
        <v>121</v>
      </c>
      <c r="J123" s="114" t="s">
        <v>103</v>
      </c>
      <c r="K123" s="115" t="s">
        <v>122</v>
      </c>
      <c r="L123" s="112"/>
      <c r="M123" s="59" t="s">
        <v>1</v>
      </c>
      <c r="N123" s="60" t="s">
        <v>45</v>
      </c>
      <c r="O123" s="60" t="s">
        <v>123</v>
      </c>
      <c r="P123" s="60" t="s">
        <v>124</v>
      </c>
      <c r="Q123" s="60" t="s">
        <v>125</v>
      </c>
      <c r="R123" s="60" t="s">
        <v>126</v>
      </c>
      <c r="S123" s="60" t="s">
        <v>127</v>
      </c>
      <c r="T123" s="61" t="s">
        <v>128</v>
      </c>
    </row>
    <row r="124" spans="2:65" s="1" customFormat="1" ht="22.9" customHeight="1">
      <c r="B124" s="32"/>
      <c r="C124" s="64" t="s">
        <v>129</v>
      </c>
      <c r="J124" s="116">
        <f>BK124</f>
        <v>0</v>
      </c>
      <c r="L124" s="32"/>
      <c r="M124" s="62"/>
      <c r="N124" s="53"/>
      <c r="O124" s="53"/>
      <c r="P124" s="117">
        <f>P125+P130+P137+P147</f>
        <v>0</v>
      </c>
      <c r="Q124" s="53"/>
      <c r="R124" s="117">
        <f>R125+R130+R137+R147</f>
        <v>0</v>
      </c>
      <c r="S124" s="53"/>
      <c r="T124" s="118">
        <f>T125+T130+T137+T147</f>
        <v>0</v>
      </c>
      <c r="AT124" s="17" t="s">
        <v>80</v>
      </c>
      <c r="AU124" s="17" t="s">
        <v>105</v>
      </c>
      <c r="BK124" s="119">
        <f>BK125+BK130+BK137+BK147</f>
        <v>0</v>
      </c>
    </row>
    <row r="125" spans="2:65" s="11" customFormat="1" ht="25.9" customHeight="1">
      <c r="B125" s="120"/>
      <c r="D125" s="121" t="s">
        <v>80</v>
      </c>
      <c r="E125" s="122" t="s">
        <v>933</v>
      </c>
      <c r="F125" s="122" t="s">
        <v>934</v>
      </c>
      <c r="I125" s="123"/>
      <c r="J125" s="124">
        <f>BK125</f>
        <v>0</v>
      </c>
      <c r="L125" s="120"/>
      <c r="M125" s="125"/>
      <c r="P125" s="126">
        <f>P126</f>
        <v>0</v>
      </c>
      <c r="R125" s="126">
        <f>R126</f>
        <v>0</v>
      </c>
      <c r="T125" s="127">
        <f>T126</f>
        <v>0</v>
      </c>
      <c r="AR125" s="121" t="s">
        <v>89</v>
      </c>
      <c r="AT125" s="128" t="s">
        <v>80</v>
      </c>
      <c r="AU125" s="128" t="s">
        <v>81</v>
      </c>
      <c r="AY125" s="121" t="s">
        <v>132</v>
      </c>
      <c r="BK125" s="129">
        <f>BK126</f>
        <v>0</v>
      </c>
    </row>
    <row r="126" spans="2:65" s="11" customFormat="1" ht="22.9" customHeight="1">
      <c r="B126" s="120"/>
      <c r="D126" s="121" t="s">
        <v>80</v>
      </c>
      <c r="E126" s="130" t="s">
        <v>935</v>
      </c>
      <c r="F126" s="130" t="s">
        <v>936</v>
      </c>
      <c r="I126" s="123"/>
      <c r="J126" s="131">
        <f>BK126</f>
        <v>0</v>
      </c>
      <c r="L126" s="120"/>
      <c r="M126" s="125"/>
      <c r="P126" s="126">
        <f>SUM(P127:P129)</f>
        <v>0</v>
      </c>
      <c r="R126" s="126">
        <f>SUM(R127:R129)</f>
        <v>0</v>
      </c>
      <c r="T126" s="127">
        <f>SUM(T127:T129)</f>
        <v>0</v>
      </c>
      <c r="AR126" s="121" t="s">
        <v>89</v>
      </c>
      <c r="AT126" s="128" t="s">
        <v>80</v>
      </c>
      <c r="AU126" s="128" t="s">
        <v>89</v>
      </c>
      <c r="AY126" s="121" t="s">
        <v>132</v>
      </c>
      <c r="BK126" s="129">
        <f>SUM(BK127:BK129)</f>
        <v>0</v>
      </c>
    </row>
    <row r="127" spans="2:65" s="1" customFormat="1" ht="24.2" customHeight="1">
      <c r="B127" s="32"/>
      <c r="C127" s="132" t="s">
        <v>89</v>
      </c>
      <c r="D127" s="132" t="s">
        <v>134</v>
      </c>
      <c r="E127" s="133" t="s">
        <v>937</v>
      </c>
      <c r="F127" s="134" t="s">
        <v>938</v>
      </c>
      <c r="G127" s="135" t="s">
        <v>939</v>
      </c>
      <c r="H127" s="136">
        <v>1</v>
      </c>
      <c r="I127" s="137"/>
      <c r="J127" s="138">
        <f>ROUND(I127*H127,2)</f>
        <v>0</v>
      </c>
      <c r="K127" s="134" t="s">
        <v>1</v>
      </c>
      <c r="L127" s="32"/>
      <c r="M127" s="139" t="s">
        <v>1</v>
      </c>
      <c r="N127" s="140" t="s">
        <v>46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139</v>
      </c>
      <c r="AT127" s="143" t="s">
        <v>134</v>
      </c>
      <c r="AU127" s="143" t="s">
        <v>91</v>
      </c>
      <c r="AY127" s="17" t="s">
        <v>132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7" t="s">
        <v>89</v>
      </c>
      <c r="BK127" s="144">
        <f>ROUND(I127*H127,2)</f>
        <v>0</v>
      </c>
      <c r="BL127" s="17" t="s">
        <v>139</v>
      </c>
      <c r="BM127" s="143" t="s">
        <v>91</v>
      </c>
    </row>
    <row r="128" spans="2:65" s="1" customFormat="1" ht="16.5" customHeight="1">
      <c r="B128" s="32"/>
      <c r="C128" s="132" t="s">
        <v>91</v>
      </c>
      <c r="D128" s="132" t="s">
        <v>134</v>
      </c>
      <c r="E128" s="133" t="s">
        <v>940</v>
      </c>
      <c r="F128" s="134" t="s">
        <v>941</v>
      </c>
      <c r="G128" s="135" t="s">
        <v>939</v>
      </c>
      <c r="H128" s="136">
        <v>1</v>
      </c>
      <c r="I128" s="137"/>
      <c r="J128" s="138">
        <f>ROUND(I128*H128,2)</f>
        <v>0</v>
      </c>
      <c r="K128" s="134" t="s">
        <v>1</v>
      </c>
      <c r="L128" s="32"/>
      <c r="M128" s="139" t="s">
        <v>1</v>
      </c>
      <c r="N128" s="140" t="s">
        <v>46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139</v>
      </c>
      <c r="AT128" s="143" t="s">
        <v>134</v>
      </c>
      <c r="AU128" s="143" t="s">
        <v>91</v>
      </c>
      <c r="AY128" s="17" t="s">
        <v>132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7" t="s">
        <v>89</v>
      </c>
      <c r="BK128" s="144">
        <f>ROUND(I128*H128,2)</f>
        <v>0</v>
      </c>
      <c r="BL128" s="17" t="s">
        <v>139</v>
      </c>
      <c r="BM128" s="143" t="s">
        <v>139</v>
      </c>
    </row>
    <row r="129" spans="2:65" s="1" customFormat="1" ht="16.5" customHeight="1">
      <c r="B129" s="32"/>
      <c r="C129" s="132" t="s">
        <v>154</v>
      </c>
      <c r="D129" s="132" t="s">
        <v>134</v>
      </c>
      <c r="E129" s="133" t="s">
        <v>942</v>
      </c>
      <c r="F129" s="134" t="s">
        <v>943</v>
      </c>
      <c r="G129" s="135" t="s">
        <v>939</v>
      </c>
      <c r="H129" s="136">
        <v>1</v>
      </c>
      <c r="I129" s="137"/>
      <c r="J129" s="138">
        <f>ROUND(I129*H129,2)</f>
        <v>0</v>
      </c>
      <c r="K129" s="134" t="s">
        <v>1</v>
      </c>
      <c r="L129" s="32"/>
      <c r="M129" s="139" t="s">
        <v>1</v>
      </c>
      <c r="N129" s="140" t="s">
        <v>46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139</v>
      </c>
      <c r="AT129" s="143" t="s">
        <v>134</v>
      </c>
      <c r="AU129" s="143" t="s">
        <v>91</v>
      </c>
      <c r="AY129" s="17" t="s">
        <v>132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7" t="s">
        <v>89</v>
      </c>
      <c r="BK129" s="144">
        <f>ROUND(I129*H129,2)</f>
        <v>0</v>
      </c>
      <c r="BL129" s="17" t="s">
        <v>139</v>
      </c>
      <c r="BM129" s="143" t="s">
        <v>173</v>
      </c>
    </row>
    <row r="130" spans="2:65" s="11" customFormat="1" ht="25.9" customHeight="1">
      <c r="B130" s="120"/>
      <c r="D130" s="121" t="s">
        <v>80</v>
      </c>
      <c r="E130" s="122" t="s">
        <v>944</v>
      </c>
      <c r="F130" s="122" t="s">
        <v>945</v>
      </c>
      <c r="I130" s="123"/>
      <c r="J130" s="124">
        <f>BK130</f>
        <v>0</v>
      </c>
      <c r="L130" s="120"/>
      <c r="M130" s="125"/>
      <c r="P130" s="126">
        <f>P131</f>
        <v>0</v>
      </c>
      <c r="R130" s="126">
        <f>R131</f>
        <v>0</v>
      </c>
      <c r="T130" s="127">
        <f>T131</f>
        <v>0</v>
      </c>
      <c r="AR130" s="121" t="s">
        <v>89</v>
      </c>
      <c r="AT130" s="128" t="s">
        <v>80</v>
      </c>
      <c r="AU130" s="128" t="s">
        <v>81</v>
      </c>
      <c r="AY130" s="121" t="s">
        <v>132</v>
      </c>
      <c r="BK130" s="129">
        <f>BK131</f>
        <v>0</v>
      </c>
    </row>
    <row r="131" spans="2:65" s="11" customFormat="1" ht="22.9" customHeight="1">
      <c r="B131" s="120"/>
      <c r="D131" s="121" t="s">
        <v>80</v>
      </c>
      <c r="E131" s="130" t="s">
        <v>935</v>
      </c>
      <c r="F131" s="130" t="s">
        <v>936</v>
      </c>
      <c r="I131" s="123"/>
      <c r="J131" s="131">
        <f>BK131</f>
        <v>0</v>
      </c>
      <c r="L131" s="120"/>
      <c r="M131" s="125"/>
      <c r="P131" s="126">
        <f>SUM(P132:P136)</f>
        <v>0</v>
      </c>
      <c r="R131" s="126">
        <f>SUM(R132:R136)</f>
        <v>0</v>
      </c>
      <c r="T131" s="127">
        <f>SUM(T132:T136)</f>
        <v>0</v>
      </c>
      <c r="AR131" s="121" t="s">
        <v>89</v>
      </c>
      <c r="AT131" s="128" t="s">
        <v>80</v>
      </c>
      <c r="AU131" s="128" t="s">
        <v>89</v>
      </c>
      <c r="AY131" s="121" t="s">
        <v>132</v>
      </c>
      <c r="BK131" s="129">
        <f>SUM(BK132:BK136)</f>
        <v>0</v>
      </c>
    </row>
    <row r="132" spans="2:65" s="1" customFormat="1" ht="16.5" customHeight="1">
      <c r="B132" s="32"/>
      <c r="C132" s="132" t="s">
        <v>139</v>
      </c>
      <c r="D132" s="132" t="s">
        <v>134</v>
      </c>
      <c r="E132" s="133" t="s">
        <v>946</v>
      </c>
      <c r="F132" s="134" t="s">
        <v>947</v>
      </c>
      <c r="G132" s="135" t="s">
        <v>939</v>
      </c>
      <c r="H132" s="136">
        <v>1</v>
      </c>
      <c r="I132" s="137"/>
      <c r="J132" s="138">
        <f>ROUND(I132*H132,2)</f>
        <v>0</v>
      </c>
      <c r="K132" s="134" t="s">
        <v>1</v>
      </c>
      <c r="L132" s="32"/>
      <c r="M132" s="139" t="s">
        <v>1</v>
      </c>
      <c r="N132" s="140" t="s">
        <v>46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139</v>
      </c>
      <c r="AT132" s="143" t="s">
        <v>134</v>
      </c>
      <c r="AU132" s="143" t="s">
        <v>91</v>
      </c>
      <c r="AY132" s="17" t="s">
        <v>132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7" t="s">
        <v>89</v>
      </c>
      <c r="BK132" s="144">
        <f>ROUND(I132*H132,2)</f>
        <v>0</v>
      </c>
      <c r="BL132" s="17" t="s">
        <v>139</v>
      </c>
      <c r="BM132" s="143" t="s">
        <v>187</v>
      </c>
    </row>
    <row r="133" spans="2:65" s="1" customFormat="1" ht="58.5">
      <c r="B133" s="32"/>
      <c r="D133" s="146" t="s">
        <v>146</v>
      </c>
      <c r="F133" s="153" t="s">
        <v>948</v>
      </c>
      <c r="I133" s="154"/>
      <c r="L133" s="32"/>
      <c r="M133" s="155"/>
      <c r="T133" s="56"/>
      <c r="AT133" s="17" t="s">
        <v>146</v>
      </c>
      <c r="AU133" s="17" t="s">
        <v>91</v>
      </c>
    </row>
    <row r="134" spans="2:65" s="1" customFormat="1" ht="33" customHeight="1">
      <c r="B134" s="32"/>
      <c r="C134" s="132" t="s">
        <v>168</v>
      </c>
      <c r="D134" s="132" t="s">
        <v>134</v>
      </c>
      <c r="E134" s="133" t="s">
        <v>949</v>
      </c>
      <c r="F134" s="134" t="s">
        <v>950</v>
      </c>
      <c r="G134" s="135" t="s">
        <v>939</v>
      </c>
      <c r="H134" s="136">
        <v>1</v>
      </c>
      <c r="I134" s="137"/>
      <c r="J134" s="138">
        <f>ROUND(I134*H134,2)</f>
        <v>0</v>
      </c>
      <c r="K134" s="134" t="s">
        <v>1</v>
      </c>
      <c r="L134" s="32"/>
      <c r="M134" s="139" t="s">
        <v>1</v>
      </c>
      <c r="N134" s="140" t="s">
        <v>46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139</v>
      </c>
      <c r="AT134" s="143" t="s">
        <v>134</v>
      </c>
      <c r="AU134" s="143" t="s">
        <v>91</v>
      </c>
      <c r="AY134" s="17" t="s">
        <v>132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7" t="s">
        <v>89</v>
      </c>
      <c r="BK134" s="144">
        <f>ROUND(I134*H134,2)</f>
        <v>0</v>
      </c>
      <c r="BL134" s="17" t="s">
        <v>139</v>
      </c>
      <c r="BM134" s="143" t="s">
        <v>200</v>
      </c>
    </row>
    <row r="135" spans="2:65" s="1" customFormat="1" ht="97.5">
      <c r="B135" s="32"/>
      <c r="D135" s="146" t="s">
        <v>146</v>
      </c>
      <c r="F135" s="153" t="s">
        <v>951</v>
      </c>
      <c r="I135" s="154"/>
      <c r="L135" s="32"/>
      <c r="M135" s="155"/>
      <c r="T135" s="56"/>
      <c r="AT135" s="17" t="s">
        <v>146</v>
      </c>
      <c r="AU135" s="17" t="s">
        <v>91</v>
      </c>
    </row>
    <row r="136" spans="2:65" s="1" customFormat="1" ht="49.15" customHeight="1">
      <c r="B136" s="32"/>
      <c r="C136" s="132" t="s">
        <v>173</v>
      </c>
      <c r="D136" s="132" t="s">
        <v>134</v>
      </c>
      <c r="E136" s="133" t="s">
        <v>952</v>
      </c>
      <c r="F136" s="134" t="s">
        <v>953</v>
      </c>
      <c r="G136" s="135" t="s">
        <v>939</v>
      </c>
      <c r="H136" s="136">
        <v>1</v>
      </c>
      <c r="I136" s="137"/>
      <c r="J136" s="138">
        <f>ROUND(I136*H136,2)</f>
        <v>0</v>
      </c>
      <c r="K136" s="134" t="s">
        <v>1</v>
      </c>
      <c r="L136" s="32"/>
      <c r="M136" s="139" t="s">
        <v>1</v>
      </c>
      <c r="N136" s="140" t="s">
        <v>46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139</v>
      </c>
      <c r="AT136" s="143" t="s">
        <v>134</v>
      </c>
      <c r="AU136" s="143" t="s">
        <v>91</v>
      </c>
      <c r="AY136" s="17" t="s">
        <v>132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7" t="s">
        <v>89</v>
      </c>
      <c r="BK136" s="144">
        <f>ROUND(I136*H136,2)</f>
        <v>0</v>
      </c>
      <c r="BL136" s="17" t="s">
        <v>139</v>
      </c>
      <c r="BM136" s="143" t="s">
        <v>209</v>
      </c>
    </row>
    <row r="137" spans="2:65" s="11" customFormat="1" ht="25.9" customHeight="1">
      <c r="B137" s="120"/>
      <c r="D137" s="121" t="s">
        <v>80</v>
      </c>
      <c r="E137" s="122" t="s">
        <v>954</v>
      </c>
      <c r="F137" s="122" t="s">
        <v>955</v>
      </c>
      <c r="I137" s="123"/>
      <c r="J137" s="124">
        <f>BK137</f>
        <v>0</v>
      </c>
      <c r="L137" s="120"/>
      <c r="M137" s="125"/>
      <c r="P137" s="126">
        <f>P138</f>
        <v>0</v>
      </c>
      <c r="R137" s="126">
        <f>R138</f>
        <v>0</v>
      </c>
      <c r="T137" s="127">
        <f>T138</f>
        <v>0</v>
      </c>
      <c r="AR137" s="121" t="s">
        <v>89</v>
      </c>
      <c r="AT137" s="128" t="s">
        <v>80</v>
      </c>
      <c r="AU137" s="128" t="s">
        <v>81</v>
      </c>
      <c r="AY137" s="121" t="s">
        <v>132</v>
      </c>
      <c r="BK137" s="129">
        <f>BK138</f>
        <v>0</v>
      </c>
    </row>
    <row r="138" spans="2:65" s="11" customFormat="1" ht="22.9" customHeight="1">
      <c r="B138" s="120"/>
      <c r="D138" s="121" t="s">
        <v>80</v>
      </c>
      <c r="E138" s="130" t="s">
        <v>935</v>
      </c>
      <c r="F138" s="130" t="s">
        <v>936</v>
      </c>
      <c r="I138" s="123"/>
      <c r="J138" s="131">
        <f>BK138</f>
        <v>0</v>
      </c>
      <c r="L138" s="120"/>
      <c r="M138" s="125"/>
      <c r="P138" s="126">
        <f>SUM(P139:P146)</f>
        <v>0</v>
      </c>
      <c r="R138" s="126">
        <f>SUM(R139:R146)</f>
        <v>0</v>
      </c>
      <c r="T138" s="127">
        <f>SUM(T139:T146)</f>
        <v>0</v>
      </c>
      <c r="AR138" s="121" t="s">
        <v>89</v>
      </c>
      <c r="AT138" s="128" t="s">
        <v>80</v>
      </c>
      <c r="AU138" s="128" t="s">
        <v>89</v>
      </c>
      <c r="AY138" s="121" t="s">
        <v>132</v>
      </c>
      <c r="BK138" s="129">
        <f>SUM(BK139:BK146)</f>
        <v>0</v>
      </c>
    </row>
    <row r="139" spans="2:65" s="1" customFormat="1" ht="33" customHeight="1">
      <c r="B139" s="32"/>
      <c r="C139" s="132" t="s">
        <v>179</v>
      </c>
      <c r="D139" s="132" t="s">
        <v>134</v>
      </c>
      <c r="E139" s="133" t="s">
        <v>956</v>
      </c>
      <c r="F139" s="134" t="s">
        <v>957</v>
      </c>
      <c r="G139" s="135" t="s">
        <v>939</v>
      </c>
      <c r="H139" s="136">
        <v>1</v>
      </c>
      <c r="I139" s="137"/>
      <c r="J139" s="138">
        <f>ROUND(I139*H139,2)</f>
        <v>0</v>
      </c>
      <c r="K139" s="134" t="s">
        <v>1</v>
      </c>
      <c r="L139" s="32"/>
      <c r="M139" s="139" t="s">
        <v>1</v>
      </c>
      <c r="N139" s="140" t="s">
        <v>46</v>
      </c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139</v>
      </c>
      <c r="AT139" s="143" t="s">
        <v>134</v>
      </c>
      <c r="AU139" s="143" t="s">
        <v>91</v>
      </c>
      <c r="AY139" s="17" t="s">
        <v>132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7" t="s">
        <v>89</v>
      </c>
      <c r="BK139" s="144">
        <f>ROUND(I139*H139,2)</f>
        <v>0</v>
      </c>
      <c r="BL139" s="17" t="s">
        <v>139</v>
      </c>
      <c r="BM139" s="143" t="s">
        <v>226</v>
      </c>
    </row>
    <row r="140" spans="2:65" s="1" customFormat="1" ht="44.25" customHeight="1">
      <c r="B140" s="32"/>
      <c r="C140" s="132" t="s">
        <v>187</v>
      </c>
      <c r="D140" s="132" t="s">
        <v>134</v>
      </c>
      <c r="E140" s="133" t="s">
        <v>958</v>
      </c>
      <c r="F140" s="134" t="s">
        <v>959</v>
      </c>
      <c r="G140" s="135" t="s">
        <v>939</v>
      </c>
      <c r="H140" s="136">
        <v>1</v>
      </c>
      <c r="I140" s="137"/>
      <c r="J140" s="138">
        <f>ROUND(I140*H140,2)</f>
        <v>0</v>
      </c>
      <c r="K140" s="134" t="s">
        <v>1</v>
      </c>
      <c r="L140" s="32"/>
      <c r="M140" s="139" t="s">
        <v>1</v>
      </c>
      <c r="N140" s="140" t="s">
        <v>46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139</v>
      </c>
      <c r="AT140" s="143" t="s">
        <v>134</v>
      </c>
      <c r="AU140" s="143" t="s">
        <v>91</v>
      </c>
      <c r="AY140" s="17" t="s">
        <v>132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7" t="s">
        <v>89</v>
      </c>
      <c r="BK140" s="144">
        <f>ROUND(I140*H140,2)</f>
        <v>0</v>
      </c>
      <c r="BL140" s="17" t="s">
        <v>139</v>
      </c>
      <c r="BM140" s="143" t="s">
        <v>235</v>
      </c>
    </row>
    <row r="141" spans="2:65" s="1" customFormat="1" ht="44.25" customHeight="1">
      <c r="B141" s="32"/>
      <c r="C141" s="132" t="s">
        <v>194</v>
      </c>
      <c r="D141" s="132" t="s">
        <v>134</v>
      </c>
      <c r="E141" s="133" t="s">
        <v>960</v>
      </c>
      <c r="F141" s="134" t="s">
        <v>961</v>
      </c>
      <c r="G141" s="135" t="s">
        <v>939</v>
      </c>
      <c r="H141" s="136">
        <v>1</v>
      </c>
      <c r="I141" s="137"/>
      <c r="J141" s="138">
        <f>ROUND(I141*H141,2)</f>
        <v>0</v>
      </c>
      <c r="K141" s="134" t="s">
        <v>1</v>
      </c>
      <c r="L141" s="32"/>
      <c r="M141" s="139" t="s">
        <v>1</v>
      </c>
      <c r="N141" s="140" t="s">
        <v>46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139</v>
      </c>
      <c r="AT141" s="143" t="s">
        <v>134</v>
      </c>
      <c r="AU141" s="143" t="s">
        <v>91</v>
      </c>
      <c r="AY141" s="17" t="s">
        <v>132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7" t="s">
        <v>89</v>
      </c>
      <c r="BK141" s="144">
        <f>ROUND(I141*H141,2)</f>
        <v>0</v>
      </c>
      <c r="BL141" s="17" t="s">
        <v>139</v>
      </c>
      <c r="BM141" s="143" t="s">
        <v>246</v>
      </c>
    </row>
    <row r="142" spans="2:65" s="1" customFormat="1" ht="33" customHeight="1">
      <c r="B142" s="32"/>
      <c r="C142" s="132" t="s">
        <v>200</v>
      </c>
      <c r="D142" s="132" t="s">
        <v>134</v>
      </c>
      <c r="E142" s="133" t="s">
        <v>962</v>
      </c>
      <c r="F142" s="134" t="s">
        <v>963</v>
      </c>
      <c r="G142" s="135" t="s">
        <v>939</v>
      </c>
      <c r="H142" s="136">
        <v>1</v>
      </c>
      <c r="I142" s="137"/>
      <c r="J142" s="138">
        <f>ROUND(I142*H142,2)</f>
        <v>0</v>
      </c>
      <c r="K142" s="134" t="s">
        <v>1</v>
      </c>
      <c r="L142" s="32"/>
      <c r="M142" s="139" t="s">
        <v>1</v>
      </c>
      <c r="N142" s="140" t="s">
        <v>46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139</v>
      </c>
      <c r="AT142" s="143" t="s">
        <v>134</v>
      </c>
      <c r="AU142" s="143" t="s">
        <v>91</v>
      </c>
      <c r="AY142" s="17" t="s">
        <v>132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7" t="s">
        <v>89</v>
      </c>
      <c r="BK142" s="144">
        <f>ROUND(I142*H142,2)</f>
        <v>0</v>
      </c>
      <c r="BL142" s="17" t="s">
        <v>139</v>
      </c>
      <c r="BM142" s="143" t="s">
        <v>259</v>
      </c>
    </row>
    <row r="143" spans="2:65" s="1" customFormat="1" ht="68.25">
      <c r="B143" s="32"/>
      <c r="D143" s="146" t="s">
        <v>146</v>
      </c>
      <c r="F143" s="153" t="s">
        <v>964</v>
      </c>
      <c r="I143" s="154"/>
      <c r="L143" s="32"/>
      <c r="M143" s="155"/>
      <c r="T143" s="56"/>
      <c r="AT143" s="17" t="s">
        <v>146</v>
      </c>
      <c r="AU143" s="17" t="s">
        <v>91</v>
      </c>
    </row>
    <row r="144" spans="2:65" s="1" customFormat="1" ht="24.2" customHeight="1">
      <c r="B144" s="32"/>
      <c r="C144" s="132" t="s">
        <v>204</v>
      </c>
      <c r="D144" s="132" t="s">
        <v>134</v>
      </c>
      <c r="E144" s="133" t="s">
        <v>965</v>
      </c>
      <c r="F144" s="134" t="s">
        <v>966</v>
      </c>
      <c r="G144" s="135" t="s">
        <v>939</v>
      </c>
      <c r="H144" s="136">
        <v>1</v>
      </c>
      <c r="I144" s="137"/>
      <c r="J144" s="138">
        <f>ROUND(I144*H144,2)</f>
        <v>0</v>
      </c>
      <c r="K144" s="134" t="s">
        <v>1</v>
      </c>
      <c r="L144" s="32"/>
      <c r="M144" s="139" t="s">
        <v>1</v>
      </c>
      <c r="N144" s="140" t="s">
        <v>46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139</v>
      </c>
      <c r="AT144" s="143" t="s">
        <v>134</v>
      </c>
      <c r="AU144" s="143" t="s">
        <v>91</v>
      </c>
      <c r="AY144" s="17" t="s">
        <v>132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7" t="s">
        <v>89</v>
      </c>
      <c r="BK144" s="144">
        <f>ROUND(I144*H144,2)</f>
        <v>0</v>
      </c>
      <c r="BL144" s="17" t="s">
        <v>139</v>
      </c>
      <c r="BM144" s="143" t="s">
        <v>273</v>
      </c>
    </row>
    <row r="145" spans="2:65" s="1" customFormat="1" ht="39">
      <c r="B145" s="32"/>
      <c r="D145" s="146" t="s">
        <v>146</v>
      </c>
      <c r="F145" s="153" t="s">
        <v>967</v>
      </c>
      <c r="I145" s="154"/>
      <c r="L145" s="32"/>
      <c r="M145" s="155"/>
      <c r="T145" s="56"/>
      <c r="AT145" s="17" t="s">
        <v>146</v>
      </c>
      <c r="AU145" s="17" t="s">
        <v>91</v>
      </c>
    </row>
    <row r="146" spans="2:65" s="1" customFormat="1" ht="298.14999999999998" customHeight="1">
      <c r="B146" s="32"/>
      <c r="C146" s="132" t="s">
        <v>209</v>
      </c>
      <c r="D146" s="132" t="s">
        <v>134</v>
      </c>
      <c r="E146" s="133" t="s">
        <v>968</v>
      </c>
      <c r="F146" s="134" t="s">
        <v>969</v>
      </c>
      <c r="G146" s="135" t="s">
        <v>939</v>
      </c>
      <c r="H146" s="136">
        <v>1</v>
      </c>
      <c r="I146" s="137"/>
      <c r="J146" s="138">
        <f>ROUND(I146*H146,2)</f>
        <v>0</v>
      </c>
      <c r="K146" s="134" t="s">
        <v>1</v>
      </c>
      <c r="L146" s="32"/>
      <c r="M146" s="139" t="s">
        <v>1</v>
      </c>
      <c r="N146" s="140" t="s">
        <v>46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139</v>
      </c>
      <c r="AT146" s="143" t="s">
        <v>134</v>
      </c>
      <c r="AU146" s="143" t="s">
        <v>91</v>
      </c>
      <c r="AY146" s="17" t="s">
        <v>132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7" t="s">
        <v>89</v>
      </c>
      <c r="BK146" s="144">
        <f>ROUND(I146*H146,2)</f>
        <v>0</v>
      </c>
      <c r="BL146" s="17" t="s">
        <v>139</v>
      </c>
      <c r="BM146" s="143" t="s">
        <v>290</v>
      </c>
    </row>
    <row r="147" spans="2:65" s="11" customFormat="1" ht="25.9" customHeight="1">
      <c r="B147" s="120"/>
      <c r="D147" s="121" t="s">
        <v>80</v>
      </c>
      <c r="E147" s="122" t="s">
        <v>970</v>
      </c>
      <c r="F147" s="122" t="s">
        <v>971</v>
      </c>
      <c r="I147" s="123"/>
      <c r="J147" s="124">
        <f>BK147</f>
        <v>0</v>
      </c>
      <c r="L147" s="120"/>
      <c r="M147" s="125"/>
      <c r="P147" s="126">
        <f>P148</f>
        <v>0</v>
      </c>
      <c r="R147" s="126">
        <f>R148</f>
        <v>0</v>
      </c>
      <c r="T147" s="127">
        <f>T148</f>
        <v>0</v>
      </c>
      <c r="AR147" s="121" t="s">
        <v>89</v>
      </c>
      <c r="AT147" s="128" t="s">
        <v>80</v>
      </c>
      <c r="AU147" s="128" t="s">
        <v>81</v>
      </c>
      <c r="AY147" s="121" t="s">
        <v>132</v>
      </c>
      <c r="BK147" s="129">
        <f>BK148</f>
        <v>0</v>
      </c>
    </row>
    <row r="148" spans="2:65" s="11" customFormat="1" ht="22.9" customHeight="1">
      <c r="B148" s="120"/>
      <c r="D148" s="121" t="s">
        <v>80</v>
      </c>
      <c r="E148" s="130" t="s">
        <v>935</v>
      </c>
      <c r="F148" s="130" t="s">
        <v>936</v>
      </c>
      <c r="I148" s="123"/>
      <c r="J148" s="131">
        <f>BK148</f>
        <v>0</v>
      </c>
      <c r="L148" s="120"/>
      <c r="M148" s="125"/>
      <c r="P148" s="126">
        <f>SUM(P149:P156)</f>
        <v>0</v>
      </c>
      <c r="R148" s="126">
        <f>SUM(R149:R156)</f>
        <v>0</v>
      </c>
      <c r="T148" s="127">
        <f>SUM(T149:T156)</f>
        <v>0</v>
      </c>
      <c r="AR148" s="121" t="s">
        <v>89</v>
      </c>
      <c r="AT148" s="128" t="s">
        <v>80</v>
      </c>
      <c r="AU148" s="128" t="s">
        <v>89</v>
      </c>
      <c r="AY148" s="121" t="s">
        <v>132</v>
      </c>
      <c r="BK148" s="129">
        <f>SUM(BK149:BK156)</f>
        <v>0</v>
      </c>
    </row>
    <row r="149" spans="2:65" s="1" customFormat="1" ht="24.2" customHeight="1">
      <c r="B149" s="32"/>
      <c r="C149" s="132" t="s">
        <v>215</v>
      </c>
      <c r="D149" s="132" t="s">
        <v>134</v>
      </c>
      <c r="E149" s="133" t="s">
        <v>972</v>
      </c>
      <c r="F149" s="134" t="s">
        <v>973</v>
      </c>
      <c r="G149" s="135" t="s">
        <v>939</v>
      </c>
      <c r="H149" s="136">
        <v>1</v>
      </c>
      <c r="I149" s="137"/>
      <c r="J149" s="138">
        <f>ROUND(I149*H149,2)</f>
        <v>0</v>
      </c>
      <c r="K149" s="134" t="s">
        <v>1</v>
      </c>
      <c r="L149" s="32"/>
      <c r="M149" s="139" t="s">
        <v>1</v>
      </c>
      <c r="N149" s="140" t="s">
        <v>46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139</v>
      </c>
      <c r="AT149" s="143" t="s">
        <v>134</v>
      </c>
      <c r="AU149" s="143" t="s">
        <v>91</v>
      </c>
      <c r="AY149" s="17" t="s">
        <v>132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7" t="s">
        <v>89</v>
      </c>
      <c r="BK149" s="144">
        <f>ROUND(I149*H149,2)</f>
        <v>0</v>
      </c>
      <c r="BL149" s="17" t="s">
        <v>139</v>
      </c>
      <c r="BM149" s="143" t="s">
        <v>302</v>
      </c>
    </row>
    <row r="150" spans="2:65" s="1" customFormat="1" ht="39">
      <c r="B150" s="32"/>
      <c r="D150" s="146" t="s">
        <v>146</v>
      </c>
      <c r="F150" s="153" t="s">
        <v>974</v>
      </c>
      <c r="I150" s="154"/>
      <c r="L150" s="32"/>
      <c r="M150" s="155"/>
      <c r="T150" s="56"/>
      <c r="AT150" s="17" t="s">
        <v>146</v>
      </c>
      <c r="AU150" s="17" t="s">
        <v>91</v>
      </c>
    </row>
    <row r="151" spans="2:65" s="1" customFormat="1" ht="24.2" customHeight="1">
      <c r="B151" s="32"/>
      <c r="C151" s="132" t="s">
        <v>226</v>
      </c>
      <c r="D151" s="132" t="s">
        <v>134</v>
      </c>
      <c r="E151" s="133" t="s">
        <v>975</v>
      </c>
      <c r="F151" s="134" t="s">
        <v>976</v>
      </c>
      <c r="G151" s="135" t="s">
        <v>939</v>
      </c>
      <c r="H151" s="136">
        <v>1</v>
      </c>
      <c r="I151" s="137"/>
      <c r="J151" s="138">
        <f>ROUND(I151*H151,2)</f>
        <v>0</v>
      </c>
      <c r="K151" s="134" t="s">
        <v>1</v>
      </c>
      <c r="L151" s="32"/>
      <c r="M151" s="139" t="s">
        <v>1</v>
      </c>
      <c r="N151" s="140" t="s">
        <v>46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139</v>
      </c>
      <c r="AT151" s="143" t="s">
        <v>134</v>
      </c>
      <c r="AU151" s="143" t="s">
        <v>91</v>
      </c>
      <c r="AY151" s="17" t="s">
        <v>132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7" t="s">
        <v>89</v>
      </c>
      <c r="BK151" s="144">
        <f>ROUND(I151*H151,2)</f>
        <v>0</v>
      </c>
      <c r="BL151" s="17" t="s">
        <v>139</v>
      </c>
      <c r="BM151" s="143" t="s">
        <v>312</v>
      </c>
    </row>
    <row r="152" spans="2:65" s="1" customFormat="1" ht="39">
      <c r="B152" s="32"/>
      <c r="D152" s="146" t="s">
        <v>146</v>
      </c>
      <c r="F152" s="153" t="s">
        <v>977</v>
      </c>
      <c r="I152" s="154"/>
      <c r="L152" s="32"/>
      <c r="M152" s="155"/>
      <c r="T152" s="56"/>
      <c r="AT152" s="17" t="s">
        <v>146</v>
      </c>
      <c r="AU152" s="17" t="s">
        <v>91</v>
      </c>
    </row>
    <row r="153" spans="2:65" s="1" customFormat="1" ht="24.2" customHeight="1">
      <c r="B153" s="32"/>
      <c r="C153" s="132" t="s">
        <v>8</v>
      </c>
      <c r="D153" s="132" t="s">
        <v>134</v>
      </c>
      <c r="E153" s="133" t="s">
        <v>978</v>
      </c>
      <c r="F153" s="134" t="s">
        <v>979</v>
      </c>
      <c r="G153" s="135" t="s">
        <v>939</v>
      </c>
      <c r="H153" s="136">
        <v>1</v>
      </c>
      <c r="I153" s="137"/>
      <c r="J153" s="138">
        <f>ROUND(I153*H153,2)</f>
        <v>0</v>
      </c>
      <c r="K153" s="134" t="s">
        <v>1</v>
      </c>
      <c r="L153" s="32"/>
      <c r="M153" s="139" t="s">
        <v>1</v>
      </c>
      <c r="N153" s="140" t="s">
        <v>46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139</v>
      </c>
      <c r="AT153" s="143" t="s">
        <v>134</v>
      </c>
      <c r="AU153" s="143" t="s">
        <v>91</v>
      </c>
      <c r="AY153" s="17" t="s">
        <v>132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7" t="s">
        <v>89</v>
      </c>
      <c r="BK153" s="144">
        <f>ROUND(I153*H153,2)</f>
        <v>0</v>
      </c>
      <c r="BL153" s="17" t="s">
        <v>139</v>
      </c>
      <c r="BM153" s="143" t="s">
        <v>324</v>
      </c>
    </row>
    <row r="154" spans="2:65" s="1" customFormat="1" ht="29.25">
      <c r="B154" s="32"/>
      <c r="D154" s="146" t="s">
        <v>146</v>
      </c>
      <c r="F154" s="153" t="s">
        <v>980</v>
      </c>
      <c r="I154" s="154"/>
      <c r="L154" s="32"/>
      <c r="M154" s="155"/>
      <c r="T154" s="56"/>
      <c r="AT154" s="17" t="s">
        <v>146</v>
      </c>
      <c r="AU154" s="17" t="s">
        <v>91</v>
      </c>
    </row>
    <row r="155" spans="2:65" s="1" customFormat="1" ht="44.25" customHeight="1">
      <c r="B155" s="32"/>
      <c r="C155" s="132" t="s">
        <v>235</v>
      </c>
      <c r="D155" s="132" t="s">
        <v>134</v>
      </c>
      <c r="E155" s="133" t="s">
        <v>981</v>
      </c>
      <c r="F155" s="134" t="s">
        <v>982</v>
      </c>
      <c r="G155" s="135" t="s">
        <v>939</v>
      </c>
      <c r="H155" s="136">
        <v>1</v>
      </c>
      <c r="I155" s="137"/>
      <c r="J155" s="138">
        <f>ROUND(I155*H155,2)</f>
        <v>0</v>
      </c>
      <c r="K155" s="134" t="s">
        <v>1</v>
      </c>
      <c r="L155" s="32"/>
      <c r="M155" s="139" t="s">
        <v>1</v>
      </c>
      <c r="N155" s="140" t="s">
        <v>46</v>
      </c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AR155" s="143" t="s">
        <v>139</v>
      </c>
      <c r="AT155" s="143" t="s">
        <v>134</v>
      </c>
      <c r="AU155" s="143" t="s">
        <v>91</v>
      </c>
      <c r="AY155" s="17" t="s">
        <v>132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7" t="s">
        <v>89</v>
      </c>
      <c r="BK155" s="144">
        <f>ROUND(I155*H155,2)</f>
        <v>0</v>
      </c>
      <c r="BL155" s="17" t="s">
        <v>139</v>
      </c>
      <c r="BM155" s="143" t="s">
        <v>336</v>
      </c>
    </row>
    <row r="156" spans="2:65" s="1" customFormat="1" ht="16.5" customHeight="1">
      <c r="B156" s="32"/>
      <c r="C156" s="132" t="s">
        <v>239</v>
      </c>
      <c r="D156" s="132" t="s">
        <v>134</v>
      </c>
      <c r="E156" s="133" t="s">
        <v>983</v>
      </c>
      <c r="F156" s="134" t="s">
        <v>984</v>
      </c>
      <c r="G156" s="135" t="s">
        <v>939</v>
      </c>
      <c r="H156" s="136">
        <v>1</v>
      </c>
      <c r="I156" s="137"/>
      <c r="J156" s="138">
        <f>ROUND(I156*H156,2)</f>
        <v>0</v>
      </c>
      <c r="K156" s="134" t="s">
        <v>1</v>
      </c>
      <c r="L156" s="32"/>
      <c r="M156" s="189" t="s">
        <v>1</v>
      </c>
      <c r="N156" s="190" t="s">
        <v>46</v>
      </c>
      <c r="O156" s="191"/>
      <c r="P156" s="192">
        <f>O156*H156</f>
        <v>0</v>
      </c>
      <c r="Q156" s="192">
        <v>0</v>
      </c>
      <c r="R156" s="192">
        <f>Q156*H156</f>
        <v>0</v>
      </c>
      <c r="S156" s="192">
        <v>0</v>
      </c>
      <c r="T156" s="193">
        <f>S156*H156</f>
        <v>0</v>
      </c>
      <c r="AR156" s="143" t="s">
        <v>139</v>
      </c>
      <c r="AT156" s="143" t="s">
        <v>134</v>
      </c>
      <c r="AU156" s="143" t="s">
        <v>91</v>
      </c>
      <c r="AY156" s="17" t="s">
        <v>132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7" t="s">
        <v>89</v>
      </c>
      <c r="BK156" s="144">
        <f>ROUND(I156*H156,2)</f>
        <v>0</v>
      </c>
      <c r="BL156" s="17" t="s">
        <v>139</v>
      </c>
      <c r="BM156" s="143" t="s">
        <v>347</v>
      </c>
    </row>
    <row r="157" spans="2:65" s="1" customFormat="1" ht="6.95" customHeight="1"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32"/>
    </row>
  </sheetData>
  <sheetProtection algorithmName="SHA-512" hashValue="Q6uOgRd7Uy3bM0hUscsb2U/gCGtuOR1fyt8qT4UeqI1LQVUdHVCQAC+nGaE4bN5GsZSa7TvxHKlVLjea6pKruA==" saltValue="JrPp78XZ2YbUUahSkRkNe3o0jHzExMCjb2af8WPfyvfhVfwvnVV1WlVH61q49HlACWP1vLUGRxFSaXDLcGaMSw==" spinCount="100000" sheet="1" objects="1" scenarios="1" formatColumns="0" formatRows="0" autoFilter="0"/>
  <autoFilter ref="C123:K156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7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Vodovod</vt:lpstr>
      <vt:lpstr>SO 02 - Kanalizace</vt:lpstr>
      <vt:lpstr>03 - Vedlejší a ostatní n...</vt:lpstr>
      <vt:lpstr>'03 - Vedlejší a ostatní n...'!Názvy_tisku</vt:lpstr>
      <vt:lpstr>'Rekapitulace stavby'!Názvy_tisku</vt:lpstr>
      <vt:lpstr>'SO 01 - Vodovod'!Názvy_tisku</vt:lpstr>
      <vt:lpstr>'SO 02 - Kanalizace'!Názvy_tisku</vt:lpstr>
      <vt:lpstr>'03 - Vedlejší a ostatní n...'!Oblast_tisku</vt:lpstr>
      <vt:lpstr>'Rekapitulace stavby'!Oblast_tisku</vt:lpstr>
      <vt:lpstr>'SO 01 - Vodovod'!Oblast_tisku</vt:lpstr>
      <vt:lpstr>'SO 02 - Kanalizace'!Oblast_tisku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Ladislav</dc:creator>
  <cp:lastModifiedBy>  </cp:lastModifiedBy>
  <cp:lastPrinted>2023-04-12T09:21:32Z</cp:lastPrinted>
  <dcterms:created xsi:type="dcterms:W3CDTF">2023-04-12T09:04:07Z</dcterms:created>
  <dcterms:modified xsi:type="dcterms:W3CDTF">2023-04-12T09:21:39Z</dcterms:modified>
</cp:coreProperties>
</file>